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355" windowHeight="4875"/>
  </bookViews>
  <sheets>
    <sheet name="Кален.план закупок 2012 Чеб.рай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427" i="1"/>
  <c r="I1427"/>
  <c r="H1427"/>
  <c r="G1427"/>
  <c r="F1427"/>
  <c r="F1426"/>
  <c r="A1426"/>
  <c r="F1425"/>
  <c r="A1409"/>
  <c r="F1408"/>
  <c r="F1406"/>
  <c r="A1404"/>
  <c r="A1405" s="1"/>
  <c r="A1406" s="1"/>
  <c r="A1407" s="1"/>
  <c r="A1399"/>
  <c r="A1400" s="1"/>
  <c r="A1401" s="1"/>
  <c r="A1402" s="1"/>
  <c r="F1393"/>
  <c r="A1391"/>
  <c r="A1392" s="1"/>
  <c r="A1393" s="1"/>
  <c r="A1394" s="1"/>
  <c r="J1352"/>
  <c r="I1352"/>
  <c r="H1352"/>
  <c r="G1352"/>
  <c r="J1351"/>
  <c r="I1351"/>
  <c r="H1351"/>
  <c r="G1351"/>
  <c r="J1350"/>
  <c r="I1350"/>
  <c r="H1350"/>
  <c r="G1350"/>
  <c r="J1349"/>
  <c r="I1349"/>
  <c r="H1349"/>
  <c r="G1349"/>
  <c r="J1348"/>
  <c r="J1353" s="1"/>
  <c r="I1348"/>
  <c r="I1353" s="1"/>
  <c r="H1348"/>
  <c r="H1353" s="1"/>
  <c r="G1348"/>
  <c r="G1353" s="1"/>
  <c r="F1353" s="1"/>
  <c r="J1347"/>
  <c r="G1347"/>
  <c r="F1346"/>
  <c r="H1343"/>
  <c r="H1347" s="1"/>
  <c r="F1341"/>
  <c r="I1339"/>
  <c r="I1347" s="1"/>
  <c r="F1339"/>
  <c r="J1337"/>
  <c r="I1337"/>
  <c r="H1337"/>
  <c r="G1337"/>
  <c r="J1336"/>
  <c r="I1336"/>
  <c r="H1336"/>
  <c r="G1336"/>
  <c r="J1335"/>
  <c r="I1335"/>
  <c r="H1335"/>
  <c r="G1335"/>
  <c r="J1332"/>
  <c r="I1332"/>
  <c r="H1332"/>
  <c r="G1332"/>
  <c r="J1327"/>
  <c r="I1327"/>
  <c r="H1327"/>
  <c r="G1327"/>
  <c r="F1327"/>
  <c r="F1326"/>
  <c r="F1325"/>
  <c r="J1324"/>
  <c r="I1324"/>
  <c r="H1324"/>
  <c r="G1324"/>
  <c r="J1323"/>
  <c r="J1338" s="1"/>
  <c r="I1323"/>
  <c r="I1338" s="1"/>
  <c r="H1323"/>
  <c r="H1338" s="1"/>
  <c r="G1323"/>
  <c r="G1338" s="1"/>
  <c r="F1338" s="1"/>
  <c r="H1319"/>
  <c r="F1319"/>
  <c r="J1318"/>
  <c r="I1318"/>
  <c r="H1318"/>
  <c r="G1318"/>
  <c r="J1317"/>
  <c r="I1317"/>
  <c r="H1317"/>
  <c r="G1317"/>
  <c r="F1317"/>
  <c r="J1316"/>
  <c r="I1316"/>
  <c r="H1316"/>
  <c r="G1316"/>
  <c r="F1316"/>
  <c r="I1314"/>
  <c r="J1313"/>
  <c r="I1313"/>
  <c r="H1313"/>
  <c r="G1313"/>
  <c r="J1312"/>
  <c r="I1312"/>
  <c r="H1312"/>
  <c r="G1312"/>
  <c r="J1311"/>
  <c r="I1311"/>
  <c r="H1311"/>
  <c r="G1311"/>
  <c r="J1310"/>
  <c r="I1310"/>
  <c r="H1310"/>
  <c r="G1310"/>
  <c r="J1309"/>
  <c r="J1320" s="1"/>
  <c r="I1309"/>
  <c r="I1320" s="1"/>
  <c r="H1309"/>
  <c r="H1320" s="1"/>
  <c r="G1309"/>
  <c r="G1320" s="1"/>
  <c r="F1320" s="1"/>
  <c r="F1309"/>
  <c r="J1306"/>
  <c r="I1306"/>
  <c r="H1306"/>
  <c r="G1306"/>
  <c r="F1306"/>
  <c r="J1305"/>
  <c r="I1305"/>
  <c r="H1305"/>
  <c r="G1305"/>
  <c r="F1305"/>
  <c r="J1304"/>
  <c r="I1304"/>
  <c r="I1308" s="1"/>
  <c r="H1304"/>
  <c r="G1304"/>
  <c r="F1304"/>
  <c r="J1303"/>
  <c r="J1308" s="1"/>
  <c r="H1303"/>
  <c r="H1308" s="1"/>
  <c r="G1303"/>
  <c r="G1308" s="1"/>
  <c r="F1308" s="1"/>
  <c r="F1303"/>
  <c r="J1302"/>
  <c r="J1354" s="1"/>
  <c r="I1302"/>
  <c r="I1354" s="1"/>
  <c r="H1302"/>
  <c r="H1354" s="1"/>
  <c r="G1302"/>
  <c r="G1354" s="1"/>
  <c r="F1354" s="1"/>
  <c r="F1302"/>
  <c r="F1347" l="1"/>
  <c r="F1173"/>
  <c r="F1172"/>
  <c r="F1171"/>
  <c r="F1170"/>
  <c r="F1169"/>
  <c r="J1168"/>
  <c r="I1168"/>
  <c r="H1168"/>
  <c r="G1168"/>
  <c r="F1168"/>
  <c r="F1167"/>
  <c r="F1166"/>
  <c r="F1165"/>
  <c r="J1164"/>
  <c r="I1164"/>
  <c r="H1164"/>
  <c r="G1164"/>
  <c r="F1164"/>
  <c r="F1163"/>
  <c r="F1162"/>
  <c r="J1161"/>
  <c r="I1161"/>
  <c r="H1161"/>
  <c r="G1161"/>
  <c r="F1161"/>
  <c r="F1160"/>
  <c r="F1159"/>
  <c r="F1158"/>
  <c r="F1157"/>
  <c r="F1156"/>
  <c r="F1155"/>
  <c r="F1154"/>
  <c r="J1153"/>
  <c r="J1174" s="1"/>
  <c r="I1153"/>
  <c r="I1174" s="1"/>
  <c r="H1153"/>
  <c r="H1174" s="1"/>
  <c r="G1153"/>
  <c r="G1174" s="1"/>
  <c r="F1153"/>
  <c r="F1174" s="1"/>
  <c r="F1147"/>
  <c r="G1147" s="1"/>
  <c r="G1146"/>
  <c r="J1146" s="1"/>
  <c r="F1145"/>
  <c r="F1144"/>
  <c r="G1144" s="1"/>
  <c r="G1143"/>
  <c r="J1143" s="1"/>
  <c r="G1141"/>
  <c r="F1140"/>
  <c r="G1140" s="1"/>
  <c r="F1139"/>
  <c r="G1139" s="1"/>
  <c r="G1137"/>
  <c r="J1137" s="1"/>
  <c r="G1136"/>
  <c r="J1136" s="1"/>
  <c r="G1135"/>
  <c r="J1135" s="1"/>
  <c r="G1134"/>
  <c r="J1134" s="1"/>
  <c r="G1133"/>
  <c r="J1133" s="1"/>
  <c r="G1132"/>
  <c r="J1132" s="1"/>
  <c r="G1131"/>
  <c r="J1131" s="1"/>
  <c r="G1130"/>
  <c r="G1128"/>
  <c r="J1128" s="1"/>
  <c r="G1127"/>
  <c r="J1127" s="1"/>
  <c r="G1126"/>
  <c r="J1126" s="1"/>
  <c r="G1125"/>
  <c r="J1125" s="1"/>
  <c r="G1124"/>
  <c r="J1124" s="1"/>
  <c r="G1123"/>
  <c r="G1122"/>
  <c r="G1121"/>
  <c r="G1120"/>
  <c r="G1119"/>
  <c r="J1119" s="1"/>
  <c r="G1118"/>
  <c r="G1115"/>
  <c r="J1115" s="1"/>
  <c r="G1114"/>
  <c r="J1114" s="1"/>
  <c r="G1113"/>
  <c r="J1113" s="1"/>
  <c r="G1112"/>
  <c r="J1112" s="1"/>
  <c r="G1111"/>
  <c r="J1111" s="1"/>
  <c r="G1108"/>
  <c r="J1108" s="1"/>
  <c r="G1107"/>
  <c r="J1107" s="1"/>
  <c r="G1106"/>
  <c r="G1105"/>
  <c r="G1104"/>
  <c r="G1103"/>
  <c r="J1103" s="1"/>
  <c r="G1102"/>
  <c r="G1099"/>
  <c r="J1099" s="1"/>
  <c r="G1098"/>
  <c r="J1098" s="1"/>
  <c r="G1097"/>
  <c r="J1097" s="1"/>
  <c r="G1096"/>
  <c r="H1096" s="1"/>
  <c r="I1096" s="1"/>
  <c r="J1096" s="1"/>
  <c r="G1094"/>
  <c r="J1094" s="1"/>
  <c r="G1093"/>
  <c r="J1093" s="1"/>
  <c r="G1092"/>
  <c r="G1091"/>
  <c r="G1090"/>
  <c r="J1090" s="1"/>
  <c r="G1089"/>
  <c r="F1087"/>
  <c r="G1086"/>
  <c r="J1086" s="1"/>
  <c r="G1085"/>
  <c r="J1085" s="1"/>
  <c r="G1084"/>
  <c r="J1084" s="1"/>
  <c r="G1082"/>
  <c r="J1082" s="1"/>
  <c r="G1081"/>
  <c r="J1081" s="1"/>
  <c r="G1080"/>
  <c r="G1079"/>
  <c r="G1078"/>
  <c r="J1078" s="1"/>
  <c r="G1077"/>
  <c r="F1075"/>
  <c r="F1074"/>
  <c r="G1074" s="1"/>
  <c r="G1073"/>
  <c r="J1073" s="1"/>
  <c r="G1072"/>
  <c r="J1072" s="1"/>
  <c r="G1071"/>
  <c r="J1071" s="1"/>
  <c r="G1070"/>
  <c r="J1070" s="1"/>
  <c r="G1068"/>
  <c r="J1068" s="1"/>
  <c r="G1067"/>
  <c r="J1067" s="1"/>
  <c r="G1066"/>
  <c r="G1065"/>
  <c r="G1064"/>
  <c r="G1063"/>
  <c r="G1062"/>
  <c r="J1062" s="1"/>
  <c r="G1061"/>
  <c r="H1059"/>
  <c r="F1059"/>
  <c r="G1058"/>
  <c r="J1058" s="1"/>
  <c r="G1057"/>
  <c r="J1057" s="1"/>
  <c r="J1056"/>
  <c r="H1056"/>
  <c r="I1056" s="1"/>
  <c r="G1054"/>
  <c r="J1054" s="1"/>
  <c r="G1051"/>
  <c r="J1051" s="1"/>
  <c r="G1050"/>
  <c r="G1049"/>
  <c r="G1048"/>
  <c r="G1047"/>
  <c r="G1046"/>
  <c r="J1046" s="1"/>
  <c r="G1045"/>
  <c r="G1042"/>
  <c r="J1042" s="1"/>
  <c r="G1041"/>
  <c r="J1041" s="1"/>
  <c r="G1040"/>
  <c r="J1040" s="1"/>
  <c r="G1039"/>
  <c r="J1039" s="1"/>
  <c r="G1038"/>
  <c r="J1038" s="1"/>
  <c r="G1037"/>
  <c r="J1037" s="1"/>
  <c r="G1036"/>
  <c r="H1036" s="1"/>
  <c r="I1036" s="1"/>
  <c r="J1036" s="1"/>
  <c r="G1034"/>
  <c r="J1034" s="1"/>
  <c r="G1033"/>
  <c r="G1032"/>
  <c r="G1031"/>
  <c r="G1030"/>
  <c r="J1030" s="1"/>
  <c r="G1029"/>
  <c r="F1027"/>
  <c r="G1026"/>
  <c r="J1026" s="1"/>
  <c r="G1025"/>
  <c r="J1025" s="1"/>
  <c r="G1024"/>
  <c r="J1024" s="1"/>
  <c r="G1023"/>
  <c r="J1023" s="1"/>
  <c r="G1022"/>
  <c r="J1022" s="1"/>
  <c r="G1020"/>
  <c r="J1020" s="1"/>
  <c r="G1016"/>
  <c r="G1015"/>
  <c r="G1014"/>
  <c r="G1013"/>
  <c r="G1012"/>
  <c r="G1011"/>
  <c r="G1010"/>
  <c r="J1010" s="1"/>
  <c r="G1009"/>
  <c r="G1006"/>
  <c r="J1006" s="1"/>
  <c r="G1005"/>
  <c r="J1005" s="1"/>
  <c r="G1003"/>
  <c r="J1003" s="1"/>
  <c r="G1002"/>
  <c r="H1002" s="1"/>
  <c r="I1002" s="1"/>
  <c r="J1002" s="1"/>
  <c r="G1001"/>
  <c r="G1000"/>
  <c r="G999"/>
  <c r="G998"/>
  <c r="G997"/>
  <c r="J997" s="1"/>
  <c r="G996"/>
  <c r="H994"/>
  <c r="F994"/>
  <c r="G993"/>
  <c r="J993" s="1"/>
  <c r="G992"/>
  <c r="J992" s="1"/>
  <c r="G991"/>
  <c r="J991" s="1"/>
  <c r="G990"/>
  <c r="J990" s="1"/>
  <c r="G988"/>
  <c r="J988" s="1"/>
  <c r="G987"/>
  <c r="H987" s="1"/>
  <c r="I987" s="1"/>
  <c r="J987" s="1"/>
  <c r="G986"/>
  <c r="G985"/>
  <c r="G984"/>
  <c r="G983"/>
  <c r="G982"/>
  <c r="J982" s="1"/>
  <c r="G981"/>
  <c r="G979"/>
  <c r="J979" s="1"/>
  <c r="G978"/>
  <c r="J978" s="1"/>
  <c r="G977"/>
  <c r="J977" s="1"/>
  <c r="G975"/>
  <c r="J975" s="1"/>
  <c r="G974"/>
  <c r="J974" s="1"/>
  <c r="G973"/>
  <c r="G972"/>
  <c r="G971"/>
  <c r="G970"/>
  <c r="J970" s="1"/>
  <c r="G969"/>
  <c r="H967"/>
  <c r="F967"/>
  <c r="G966"/>
  <c r="J966" s="1"/>
  <c r="G965"/>
  <c r="J965" s="1"/>
  <c r="G964"/>
  <c r="J964" s="1"/>
  <c r="G963"/>
  <c r="J963" s="1"/>
  <c r="G961"/>
  <c r="J961" s="1"/>
  <c r="G960"/>
  <c r="J960" s="1"/>
  <c r="G959"/>
  <c r="G958"/>
  <c r="G957"/>
  <c r="G956"/>
  <c r="G955"/>
  <c r="G954"/>
  <c r="J954" s="1"/>
  <c r="G953"/>
  <c r="H951"/>
  <c r="F951"/>
  <c r="G950"/>
  <c r="J950" s="1"/>
  <c r="G949"/>
  <c r="J949" s="1"/>
  <c r="G948"/>
  <c r="J948" s="1"/>
  <c r="G947"/>
  <c r="J947" s="1"/>
  <c r="G946"/>
  <c r="J946" s="1"/>
  <c r="G945"/>
  <c r="J945" s="1"/>
  <c r="G943"/>
  <c r="J943" s="1"/>
  <c r="G942"/>
  <c r="H942" s="1"/>
  <c r="I942" s="1"/>
  <c r="J942" s="1"/>
  <c r="G941"/>
  <c r="G940"/>
  <c r="G939"/>
  <c r="G938"/>
  <c r="J938" s="1"/>
  <c r="G937"/>
  <c r="G935"/>
  <c r="J935" s="1"/>
  <c r="G934"/>
  <c r="J934" s="1"/>
  <c r="G933"/>
  <c r="J933" s="1"/>
  <c r="G931"/>
  <c r="J931" s="1"/>
  <c r="G930"/>
  <c r="J930" s="1"/>
  <c r="G929"/>
  <c r="G928"/>
  <c r="G927"/>
  <c r="G926"/>
  <c r="G925"/>
  <c r="J925" s="1"/>
  <c r="G924"/>
  <c r="G921"/>
  <c r="J921" s="1"/>
  <c r="G920"/>
  <c r="J920" s="1"/>
  <c r="G919"/>
  <c r="H919" s="1"/>
  <c r="I919" s="1"/>
  <c r="J919" s="1"/>
  <c r="G917"/>
  <c r="J917" s="1"/>
  <c r="G916"/>
  <c r="J916" s="1"/>
  <c r="G915"/>
  <c r="G914"/>
  <c r="J914" s="1"/>
  <c r="G913"/>
  <c r="F911"/>
  <c r="G910"/>
  <c r="J910" s="1"/>
  <c r="F909"/>
  <c r="G909" s="1"/>
  <c r="G908"/>
  <c r="J908" s="1"/>
  <c r="G907"/>
  <c r="J907" s="1"/>
  <c r="G905"/>
  <c r="J905" s="1"/>
  <c r="G904"/>
  <c r="J904" s="1"/>
  <c r="G903"/>
  <c r="G902"/>
  <c r="G901"/>
  <c r="G900"/>
  <c r="J900" s="1"/>
  <c r="G899"/>
  <c r="F897"/>
  <c r="G896"/>
  <c r="J896" s="1"/>
  <c r="G895"/>
  <c r="J895" s="1"/>
  <c r="G894"/>
  <c r="J894" s="1"/>
  <c r="G893"/>
  <c r="J893" s="1"/>
  <c r="G891"/>
  <c r="J891" s="1"/>
  <c r="G889"/>
  <c r="H889" s="1"/>
  <c r="I889" s="1"/>
  <c r="J889" s="1"/>
  <c r="G888"/>
  <c r="G887"/>
  <c r="G886"/>
  <c r="G885"/>
  <c r="G884"/>
  <c r="J884" s="1"/>
  <c r="G883"/>
  <c r="F881"/>
  <c r="G880"/>
  <c r="J880" s="1"/>
  <c r="G879"/>
  <c r="J879" s="1"/>
  <c r="G878"/>
  <c r="J878" s="1"/>
  <c r="G877"/>
  <c r="J877" s="1"/>
  <c r="G875"/>
  <c r="J875" s="1"/>
  <c r="G873"/>
  <c r="H873" s="1"/>
  <c r="I873" s="1"/>
  <c r="J873" s="1"/>
  <c r="G872"/>
  <c r="G871"/>
  <c r="G870"/>
  <c r="G869"/>
  <c r="J869" s="1"/>
  <c r="G868"/>
  <c r="G864"/>
  <c r="G862"/>
  <c r="J862" s="1"/>
  <c r="G861"/>
  <c r="J861" s="1"/>
  <c r="G860"/>
  <c r="G859"/>
  <c r="J859" s="1"/>
  <c r="G858"/>
  <c r="F856"/>
  <c r="G855"/>
  <c r="J855" s="1"/>
  <c r="G854"/>
  <c r="J854" s="1"/>
  <c r="G853"/>
  <c r="J853" s="1"/>
  <c r="G852"/>
  <c r="J852" s="1"/>
  <c r="G851"/>
  <c r="H851" s="1"/>
  <c r="I851" s="1"/>
  <c r="J851" s="1"/>
  <c r="G850"/>
  <c r="J850" s="1"/>
  <c r="G847"/>
  <c r="H847" s="1"/>
  <c r="I847" s="1"/>
  <c r="J847" s="1"/>
  <c r="G846"/>
  <c r="H846" s="1"/>
  <c r="I846" s="1"/>
  <c r="J846" s="1"/>
  <c r="G845"/>
  <c r="G844"/>
  <c r="G843"/>
  <c r="G842"/>
  <c r="G841"/>
  <c r="J841" s="1"/>
  <c r="G840"/>
  <c r="G837"/>
  <c r="J837" s="1"/>
  <c r="G836"/>
  <c r="J836" s="1"/>
  <c r="G835"/>
  <c r="J835" s="1"/>
  <c r="G834"/>
  <c r="J834" s="1"/>
  <c r="G833"/>
  <c r="J833" s="1"/>
  <c r="G832"/>
  <c r="J832" s="1"/>
  <c r="G830"/>
  <c r="J830" s="1"/>
  <c r="G828"/>
  <c r="H828" s="1"/>
  <c r="I828" s="1"/>
  <c r="J828" s="1"/>
  <c r="G827"/>
  <c r="G826"/>
  <c r="G825"/>
  <c r="J825" s="1"/>
  <c r="G824"/>
  <c r="G822"/>
  <c r="J822" s="1"/>
  <c r="G821"/>
  <c r="J821" s="1"/>
  <c r="G819"/>
  <c r="J819" s="1"/>
  <c r="G818"/>
  <c r="J818" s="1"/>
  <c r="G817"/>
  <c r="G816"/>
  <c r="G815"/>
  <c r="G814"/>
  <c r="J814" s="1"/>
  <c r="G813"/>
  <c r="F811"/>
  <c r="G810"/>
  <c r="J810" s="1"/>
  <c r="G809"/>
  <c r="J809" s="1"/>
  <c r="G808"/>
  <c r="J808" s="1"/>
  <c r="G807"/>
  <c r="J807" s="1"/>
  <c r="G805"/>
  <c r="J805" s="1"/>
  <c r="G803"/>
  <c r="H803" s="1"/>
  <c r="I803" s="1"/>
  <c r="J803" s="1"/>
  <c r="G802"/>
  <c r="G801"/>
  <c r="G800"/>
  <c r="G799"/>
  <c r="J799" s="1"/>
  <c r="G798"/>
  <c r="F796"/>
  <c r="G795"/>
  <c r="J795" s="1"/>
  <c r="G794"/>
  <c r="H794" s="1"/>
  <c r="I794" s="1"/>
  <c r="J794" s="1"/>
  <c r="G793"/>
  <c r="H793" s="1"/>
  <c r="I793" s="1"/>
  <c r="J793" s="1"/>
  <c r="H792"/>
  <c r="I792" s="1"/>
  <c r="J792" s="1"/>
  <c r="G791"/>
  <c r="J791" s="1"/>
  <c r="G790"/>
  <c r="J790" s="1"/>
  <c r="G788"/>
  <c r="J788" s="1"/>
  <c r="G787"/>
  <c r="H787" s="1"/>
  <c r="I787" s="1"/>
  <c r="J787" s="1"/>
  <c r="G786"/>
  <c r="G785"/>
  <c r="G784"/>
  <c r="G783"/>
  <c r="G782"/>
  <c r="J782" s="1"/>
  <c r="G781"/>
  <c r="F779"/>
  <c r="G778"/>
  <c r="J778" s="1"/>
  <c r="G777"/>
  <c r="J777" s="1"/>
  <c r="G776"/>
  <c r="J776" s="1"/>
  <c r="G775"/>
  <c r="J775" s="1"/>
  <c r="G773"/>
  <c r="J773" s="1"/>
  <c r="G772"/>
  <c r="J772" s="1"/>
  <c r="G771"/>
  <c r="G770"/>
  <c r="G769"/>
  <c r="G768"/>
  <c r="J768" s="1"/>
  <c r="G767"/>
  <c r="F764"/>
  <c r="G764" s="1"/>
  <c r="G763"/>
  <c r="J763" s="1"/>
  <c r="G762"/>
  <c r="J762" s="1"/>
  <c r="G761"/>
  <c r="J761" s="1"/>
  <c r="G759"/>
  <c r="J759" s="1"/>
  <c r="G758"/>
  <c r="H758" s="1"/>
  <c r="I758" s="1"/>
  <c r="J758" s="1"/>
  <c r="G757"/>
  <c r="G756"/>
  <c r="G755"/>
  <c r="J755" s="1"/>
  <c r="G754"/>
  <c r="G752"/>
  <c r="J752" s="1"/>
  <c r="G751"/>
  <c r="J751" s="1"/>
  <c r="G749"/>
  <c r="J749" s="1"/>
  <c r="G748"/>
  <c r="H748" s="1"/>
  <c r="I748" s="1"/>
  <c r="J748" s="1"/>
  <c r="G746"/>
  <c r="J746" s="1"/>
  <c r="G743"/>
  <c r="H743" s="1"/>
  <c r="I743" s="1"/>
  <c r="J743" s="1"/>
  <c r="G742"/>
  <c r="G741"/>
  <c r="G740"/>
  <c r="G739"/>
  <c r="J739" s="1"/>
  <c r="G738"/>
  <c r="G736"/>
  <c r="J736" s="1"/>
  <c r="G735"/>
  <c r="J735" s="1"/>
  <c r="G734"/>
  <c r="J734" s="1"/>
  <c r="G733"/>
  <c r="J733" s="1"/>
  <c r="G732"/>
  <c r="J732" s="1"/>
  <c r="G731"/>
  <c r="G730"/>
  <c r="J730" s="1"/>
  <c r="G729"/>
  <c r="G727"/>
  <c r="J727" s="1"/>
  <c r="G726"/>
  <c r="J726" s="1"/>
  <c r="G725"/>
  <c r="J725" s="1"/>
  <c r="G724"/>
  <c r="J724" s="1"/>
  <c r="G723"/>
  <c r="J723" s="1"/>
  <c r="G722"/>
  <c r="H722" s="1"/>
  <c r="I722" s="1"/>
  <c r="J722" s="1"/>
  <c r="G721"/>
  <c r="G720"/>
  <c r="G719"/>
  <c r="G718"/>
  <c r="G717"/>
  <c r="J717" s="1"/>
  <c r="G716"/>
  <c r="G714"/>
  <c r="J714" s="1"/>
  <c r="G713"/>
  <c r="J713" s="1"/>
  <c r="G712"/>
  <c r="J712" s="1"/>
  <c r="G711"/>
  <c r="J711" s="1"/>
  <c r="G710"/>
  <c r="J710" s="1"/>
  <c r="G709"/>
  <c r="G708"/>
  <c r="G707"/>
  <c r="J707" s="1"/>
  <c r="G706"/>
  <c r="G704"/>
  <c r="J704" s="1"/>
  <c r="G703"/>
  <c r="J703" s="1"/>
  <c r="G702"/>
  <c r="J702" s="1"/>
  <c r="G701"/>
  <c r="J701" s="1"/>
  <c r="G700"/>
  <c r="J700" s="1"/>
  <c r="G699"/>
  <c r="G698"/>
  <c r="G697"/>
  <c r="G696"/>
  <c r="J696" s="1"/>
  <c r="G695"/>
  <c r="G693"/>
  <c r="J693" s="1"/>
  <c r="G692"/>
  <c r="J692" s="1"/>
  <c r="G691"/>
  <c r="J691" s="1"/>
  <c r="G690"/>
  <c r="J690" s="1"/>
  <c r="G689"/>
  <c r="J689" s="1"/>
  <c r="G688"/>
  <c r="H688" s="1"/>
  <c r="I688" s="1"/>
  <c r="J688" s="1"/>
  <c r="G687"/>
  <c r="G686"/>
  <c r="G685"/>
  <c r="G684"/>
  <c r="J684" s="1"/>
  <c r="G683"/>
  <c r="G681"/>
  <c r="J681" s="1"/>
  <c r="G680"/>
  <c r="J680" s="1"/>
  <c r="G679"/>
  <c r="J679" s="1"/>
  <c r="G678"/>
  <c r="J678" s="1"/>
  <c r="G677"/>
  <c r="J677" s="1"/>
  <c r="G676"/>
  <c r="G675"/>
  <c r="G674"/>
  <c r="G673"/>
  <c r="J673" s="1"/>
  <c r="G672"/>
  <c r="G670"/>
  <c r="J670" s="1"/>
  <c r="G669"/>
  <c r="J669" s="1"/>
  <c r="G668"/>
  <c r="J668" s="1"/>
  <c r="G667"/>
  <c r="J667" s="1"/>
  <c r="G666"/>
  <c r="J666" s="1"/>
  <c r="G665"/>
  <c r="G664"/>
  <c r="G663"/>
  <c r="G662"/>
  <c r="J662" s="1"/>
  <c r="G661"/>
  <c r="G659"/>
  <c r="J659" s="1"/>
  <c r="G658"/>
  <c r="J658" s="1"/>
  <c r="G657"/>
  <c r="J657" s="1"/>
  <c r="G656"/>
  <c r="J656" s="1"/>
  <c r="G655"/>
  <c r="J655" s="1"/>
  <c r="G654"/>
  <c r="H654" s="1"/>
  <c r="I654" s="1"/>
  <c r="J654" s="1"/>
  <c r="G653"/>
  <c r="G652"/>
  <c r="G651"/>
  <c r="G650"/>
  <c r="J650" s="1"/>
  <c r="G649"/>
  <c r="G647"/>
  <c r="J647" s="1"/>
  <c r="G646"/>
  <c r="J646" s="1"/>
  <c r="G645"/>
  <c r="J645" s="1"/>
  <c r="G644"/>
  <c r="J644" s="1"/>
  <c r="G643"/>
  <c r="J643" s="1"/>
  <c r="G642"/>
  <c r="J642" s="1"/>
  <c r="G641"/>
  <c r="G640"/>
  <c r="G639"/>
  <c r="G638"/>
  <c r="J638" s="1"/>
  <c r="G637"/>
  <c r="G635"/>
  <c r="J635" s="1"/>
  <c r="G634"/>
  <c r="J634" s="1"/>
  <c r="G633"/>
  <c r="J633" s="1"/>
  <c r="G632"/>
  <c r="J632" s="1"/>
  <c r="G631"/>
  <c r="J631" s="1"/>
  <c r="G630"/>
  <c r="G629"/>
  <c r="G628"/>
  <c r="G627"/>
  <c r="J627" s="1"/>
  <c r="G626"/>
  <c r="G624"/>
  <c r="J624" s="1"/>
  <c r="G623"/>
  <c r="J623" s="1"/>
  <c r="G622"/>
  <c r="J622" s="1"/>
  <c r="G621"/>
  <c r="J621" s="1"/>
  <c r="G620"/>
  <c r="J620" s="1"/>
  <c r="G619"/>
  <c r="G618"/>
  <c r="G617"/>
  <c r="G616"/>
  <c r="J616" s="1"/>
  <c r="G615"/>
  <c r="G613"/>
  <c r="J613" s="1"/>
  <c r="G612"/>
  <c r="J612" s="1"/>
  <c r="G611"/>
  <c r="J611" s="1"/>
  <c r="G610"/>
  <c r="J610" s="1"/>
  <c r="G609"/>
  <c r="H609" s="1"/>
  <c r="I609" s="1"/>
  <c r="J609" s="1"/>
  <c r="G608"/>
  <c r="G607"/>
  <c r="G606"/>
  <c r="G605"/>
  <c r="G604"/>
  <c r="J604" s="1"/>
  <c r="G603"/>
  <c r="G601"/>
  <c r="J601" s="1"/>
  <c r="G600"/>
  <c r="J600" s="1"/>
  <c r="G599"/>
  <c r="J599" s="1"/>
  <c r="G598"/>
  <c r="J598" s="1"/>
  <c r="G597"/>
  <c r="G596"/>
  <c r="G595"/>
  <c r="G594"/>
  <c r="J594" s="1"/>
  <c r="G593"/>
  <c r="G591"/>
  <c r="J591" s="1"/>
  <c r="G590"/>
  <c r="J590" s="1"/>
  <c r="G589"/>
  <c r="J589" s="1"/>
  <c r="G588"/>
  <c r="J588" s="1"/>
  <c r="G587"/>
  <c r="J587" s="1"/>
  <c r="G586"/>
  <c r="J586" s="1"/>
  <c r="G585"/>
  <c r="J585" s="1"/>
  <c r="G584"/>
  <c r="G583"/>
  <c r="G582"/>
  <c r="G581"/>
  <c r="J581" s="1"/>
  <c r="G580"/>
  <c r="G578"/>
  <c r="J578" s="1"/>
  <c r="G577"/>
  <c r="J577" s="1"/>
  <c r="G575"/>
  <c r="J575" s="1"/>
  <c r="G574"/>
  <c r="J574" s="1"/>
  <c r="G573"/>
  <c r="G572"/>
  <c r="G571"/>
  <c r="G570"/>
  <c r="J570" s="1"/>
  <c r="G569"/>
  <c r="G567"/>
  <c r="J567" s="1"/>
  <c r="G566"/>
  <c r="J566" s="1"/>
  <c r="G565"/>
  <c r="J565" s="1"/>
  <c r="G564"/>
  <c r="J564" s="1"/>
  <c r="G563"/>
  <c r="J563" s="1"/>
  <c r="G562"/>
  <c r="G561"/>
  <c r="G560"/>
  <c r="J560" s="1"/>
  <c r="G559"/>
  <c r="G557"/>
  <c r="J557" s="1"/>
  <c r="G556"/>
  <c r="J556" s="1"/>
  <c r="G555"/>
  <c r="J555" s="1"/>
  <c r="G554"/>
  <c r="J554" s="1"/>
  <c r="G553"/>
  <c r="J553" s="1"/>
  <c r="G552"/>
  <c r="G551"/>
  <c r="G550"/>
  <c r="G549"/>
  <c r="G548"/>
  <c r="J548" s="1"/>
  <c r="G547"/>
  <c r="G545"/>
  <c r="H545" s="1"/>
  <c r="I545" s="1"/>
  <c r="J545" s="1"/>
  <c r="G544"/>
  <c r="H544" s="1"/>
  <c r="I544" s="1"/>
  <c r="J544" s="1"/>
  <c r="G543"/>
  <c r="H543" s="1"/>
  <c r="I543" s="1"/>
  <c r="J543" s="1"/>
  <c r="G542"/>
  <c r="J542" s="1"/>
  <c r="G541"/>
  <c r="J541" s="1"/>
  <c r="G540"/>
  <c r="G539"/>
  <c r="G538"/>
  <c r="G537"/>
  <c r="J537" s="1"/>
  <c r="G536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J529"/>
  <c r="I529"/>
  <c r="H529"/>
  <c r="G529"/>
  <c r="F529"/>
  <c r="F528"/>
  <c r="F527"/>
  <c r="F526"/>
  <c r="F525"/>
  <c r="F524"/>
  <c r="F523"/>
  <c r="F522"/>
  <c r="F521"/>
  <c r="F520"/>
  <c r="F519"/>
  <c r="F518"/>
  <c r="F355"/>
  <c r="J357"/>
  <c r="I357"/>
  <c r="H357"/>
  <c r="G357"/>
  <c r="F357" s="1"/>
  <c r="J347"/>
  <c r="I347"/>
  <c r="H347"/>
  <c r="G347"/>
  <c r="F347"/>
  <c r="J336"/>
  <c r="I336"/>
  <c r="H336"/>
  <c r="G336"/>
  <c r="F336"/>
  <c r="J364"/>
  <c r="I364"/>
  <c r="H364"/>
  <c r="G364"/>
  <c r="J122"/>
  <c r="I122"/>
  <c r="H122"/>
  <c r="G122"/>
  <c r="F122"/>
  <c r="J86"/>
  <c r="I86"/>
  <c r="H86"/>
  <c r="G86"/>
  <c r="F86"/>
  <c r="J50"/>
  <c r="I50"/>
  <c r="H50"/>
  <c r="G50"/>
  <c r="F50"/>
  <c r="F37"/>
  <c r="J764" l="1"/>
  <c r="H764"/>
  <c r="I764" s="1"/>
  <c r="J909"/>
  <c r="H909"/>
  <c r="I909" s="1"/>
  <c r="H537"/>
  <c r="I537"/>
  <c r="H541"/>
  <c r="I541"/>
  <c r="H542"/>
  <c r="I542" s="1"/>
  <c r="H548"/>
  <c r="I548"/>
  <c r="H553"/>
  <c r="I553"/>
  <c r="H554"/>
  <c r="I554" s="1"/>
  <c r="H555"/>
  <c r="I555" s="1"/>
  <c r="H556"/>
  <c r="I556" s="1"/>
  <c r="H557"/>
  <c r="I557" s="1"/>
  <c r="H560"/>
  <c r="I560"/>
  <c r="H563"/>
  <c r="I563"/>
  <c r="H564"/>
  <c r="I564" s="1"/>
  <c r="H565"/>
  <c r="I565" s="1"/>
  <c r="H566"/>
  <c r="I566" s="1"/>
  <c r="H567"/>
  <c r="I567" s="1"/>
  <c r="H570"/>
  <c r="I570"/>
  <c r="H574"/>
  <c r="I574"/>
  <c r="H575"/>
  <c r="I575" s="1"/>
  <c r="H577"/>
  <c r="I577" s="1"/>
  <c r="H578"/>
  <c r="I578"/>
  <c r="H581"/>
  <c r="I581"/>
  <c r="H585"/>
  <c r="I585"/>
  <c r="H586"/>
  <c r="I586" s="1"/>
  <c r="H587"/>
  <c r="I587" s="1"/>
  <c r="H588"/>
  <c r="I588" s="1"/>
  <c r="H589"/>
  <c r="I589" s="1"/>
  <c r="H590"/>
  <c r="I590" s="1"/>
  <c r="H591"/>
  <c r="I591"/>
  <c r="H594"/>
  <c r="I594"/>
  <c r="H598"/>
  <c r="I598"/>
  <c r="H599"/>
  <c r="I599" s="1"/>
  <c r="H600"/>
  <c r="I600" s="1"/>
  <c r="H601"/>
  <c r="I601"/>
  <c r="H604"/>
  <c r="I604"/>
  <c r="H610"/>
  <c r="I610" s="1"/>
  <c r="H611"/>
  <c r="I611" s="1"/>
  <c r="H612"/>
  <c r="I612" s="1"/>
  <c r="H613"/>
  <c r="I613"/>
  <c r="H616"/>
  <c r="I616"/>
  <c r="H620"/>
  <c r="I620"/>
  <c r="H621"/>
  <c r="I621" s="1"/>
  <c r="H622"/>
  <c r="I622" s="1"/>
  <c r="H623"/>
  <c r="I623" s="1"/>
  <c r="H624"/>
  <c r="I624"/>
  <c r="H627"/>
  <c r="I627"/>
  <c r="H631"/>
  <c r="I631"/>
  <c r="H632"/>
  <c r="I632" s="1"/>
  <c r="H633"/>
  <c r="I633" s="1"/>
  <c r="H634"/>
  <c r="I634" s="1"/>
  <c r="H635"/>
  <c r="I635"/>
  <c r="H638"/>
  <c r="I638"/>
  <c r="H642"/>
  <c r="I642"/>
  <c r="H643"/>
  <c r="I643" s="1"/>
  <c r="H644"/>
  <c r="I644" s="1"/>
  <c r="H645"/>
  <c r="I645" s="1"/>
  <c r="H646"/>
  <c r="I646" s="1"/>
  <c r="H647"/>
  <c r="I647"/>
  <c r="H650"/>
  <c r="I650"/>
  <c r="H655"/>
  <c r="I655" s="1"/>
  <c r="H656"/>
  <c r="I656" s="1"/>
  <c r="H657"/>
  <c r="I657" s="1"/>
  <c r="H658"/>
  <c r="I658" s="1"/>
  <c r="H659"/>
  <c r="I659"/>
  <c r="H662"/>
  <c r="I662"/>
  <c r="H666"/>
  <c r="I666"/>
  <c r="H667"/>
  <c r="I667" s="1"/>
  <c r="H668"/>
  <c r="I668" s="1"/>
  <c r="H669"/>
  <c r="I669" s="1"/>
  <c r="H670"/>
  <c r="I670"/>
  <c r="H673"/>
  <c r="I673"/>
  <c r="H677"/>
  <c r="I677"/>
  <c r="H678"/>
  <c r="I678" s="1"/>
  <c r="H679"/>
  <c r="I679" s="1"/>
  <c r="H680"/>
  <c r="I680" s="1"/>
  <c r="H681"/>
  <c r="I681"/>
  <c r="H684"/>
  <c r="I684"/>
  <c r="H689"/>
  <c r="I689" s="1"/>
  <c r="H690"/>
  <c r="I690" s="1"/>
  <c r="H691"/>
  <c r="I691" s="1"/>
  <c r="H692"/>
  <c r="I692" s="1"/>
  <c r="H693"/>
  <c r="I693"/>
  <c r="H696"/>
  <c r="I696"/>
  <c r="H700"/>
  <c r="I700"/>
  <c r="H701"/>
  <c r="I701" s="1"/>
  <c r="H702"/>
  <c r="I702" s="1"/>
  <c r="H703"/>
  <c r="I703" s="1"/>
  <c r="H704"/>
  <c r="I704"/>
  <c r="H707"/>
  <c r="I707"/>
  <c r="H710"/>
  <c r="I710"/>
  <c r="H711"/>
  <c r="I711" s="1"/>
  <c r="H712"/>
  <c r="I712" s="1"/>
  <c r="H713"/>
  <c r="I713" s="1"/>
  <c r="H714"/>
  <c r="I714"/>
  <c r="H717"/>
  <c r="I717"/>
  <c r="H723"/>
  <c r="I723" s="1"/>
  <c r="H724"/>
  <c r="I724" s="1"/>
  <c r="H725"/>
  <c r="I725" s="1"/>
  <c r="H726"/>
  <c r="I726" s="1"/>
  <c r="H727"/>
  <c r="I727"/>
  <c r="H730"/>
  <c r="I730"/>
  <c r="H732"/>
  <c r="I732"/>
  <c r="H733"/>
  <c r="I733" s="1"/>
  <c r="H734"/>
  <c r="I734" s="1"/>
  <c r="H735"/>
  <c r="I735" s="1"/>
  <c r="H736"/>
  <c r="I736"/>
  <c r="H739"/>
  <c r="I739"/>
  <c r="H746"/>
  <c r="I746" s="1"/>
  <c r="H749"/>
  <c r="I749" s="1"/>
  <c r="H751"/>
  <c r="I751" s="1"/>
  <c r="H752"/>
  <c r="I752" s="1"/>
  <c r="H755"/>
  <c r="I755"/>
  <c r="H759"/>
  <c r="I759" s="1"/>
  <c r="H761"/>
  <c r="I761"/>
  <c r="H762"/>
  <c r="I762" s="1"/>
  <c r="H763"/>
  <c r="I763" s="1"/>
  <c r="H768"/>
  <c r="I768"/>
  <c r="H772"/>
  <c r="I772"/>
  <c r="H773"/>
  <c r="I773" s="1"/>
  <c r="H775"/>
  <c r="I775"/>
  <c r="H776"/>
  <c r="I776" s="1"/>
  <c r="H777"/>
  <c r="I777" s="1"/>
  <c r="H778"/>
  <c r="I778" s="1"/>
  <c r="H782"/>
  <c r="I782"/>
  <c r="H788"/>
  <c r="I788" s="1"/>
  <c r="H790"/>
  <c r="I790" s="1"/>
  <c r="H791"/>
  <c r="I791" s="1"/>
  <c r="H795"/>
  <c r="I795" s="1"/>
  <c r="H799"/>
  <c r="I799"/>
  <c r="H805"/>
  <c r="I805" s="1"/>
  <c r="H807"/>
  <c r="I807"/>
  <c r="H808"/>
  <c r="I808" s="1"/>
  <c r="H809"/>
  <c r="I809" s="1"/>
  <c r="H810"/>
  <c r="I810" s="1"/>
  <c r="H814"/>
  <c r="I814"/>
  <c r="H818"/>
  <c r="I818"/>
  <c r="H819"/>
  <c r="I819" s="1"/>
  <c r="H821"/>
  <c r="I821" s="1"/>
  <c r="H822"/>
  <c r="I822" s="1"/>
  <c r="H825"/>
  <c r="I825"/>
  <c r="H830"/>
  <c r="I830" s="1"/>
  <c r="H832"/>
  <c r="I832"/>
  <c r="H833"/>
  <c r="I833" s="1"/>
  <c r="H834"/>
  <c r="I834" s="1"/>
  <c r="H835"/>
  <c r="I835" s="1"/>
  <c r="J1074"/>
  <c r="H1074"/>
  <c r="I1074" s="1"/>
  <c r="J1140"/>
  <c r="I1140"/>
  <c r="H1140"/>
  <c r="J1144"/>
  <c r="H1144"/>
  <c r="I1144" s="1"/>
  <c r="J1147"/>
  <c r="I1147"/>
  <c r="H1147"/>
  <c r="H836"/>
  <c r="I836" s="1"/>
  <c r="H837"/>
  <c r="I837" s="1"/>
  <c r="H841"/>
  <c r="I841"/>
  <c r="H850"/>
  <c r="I850"/>
  <c r="H852"/>
  <c r="I852" s="1"/>
  <c r="H853"/>
  <c r="I853"/>
  <c r="H854"/>
  <c r="I854" s="1"/>
  <c r="H855"/>
  <c r="I855" s="1"/>
  <c r="H859"/>
  <c r="I859"/>
  <c r="H861"/>
  <c r="I861"/>
  <c r="H862"/>
  <c r="I862" s="1"/>
  <c r="H869"/>
  <c r="I869"/>
  <c r="H875"/>
  <c r="I875" s="1"/>
  <c r="H877"/>
  <c r="I877"/>
  <c r="H878"/>
  <c r="I878" s="1"/>
  <c r="H879"/>
  <c r="I879" s="1"/>
  <c r="H880"/>
  <c r="I880" s="1"/>
  <c r="H884"/>
  <c r="I884"/>
  <c r="H891"/>
  <c r="I891" s="1"/>
  <c r="H893"/>
  <c r="I893"/>
  <c r="H894"/>
  <c r="I894" s="1"/>
  <c r="H895"/>
  <c r="I895"/>
  <c r="H896"/>
  <c r="I896" s="1"/>
  <c r="H900"/>
  <c r="I900"/>
  <c r="H904"/>
  <c r="I904"/>
  <c r="H905"/>
  <c r="I905" s="1"/>
  <c r="H907"/>
  <c r="I907"/>
  <c r="H908"/>
  <c r="I908" s="1"/>
  <c r="H910"/>
  <c r="I910" s="1"/>
  <c r="H914"/>
  <c r="I914"/>
  <c r="H916"/>
  <c r="I916"/>
  <c r="H917"/>
  <c r="I917" s="1"/>
  <c r="H920"/>
  <c r="I920" s="1"/>
  <c r="H921"/>
  <c r="I921" s="1"/>
  <c r="H925"/>
  <c r="I925"/>
  <c r="H930"/>
  <c r="I930"/>
  <c r="H931"/>
  <c r="I931" s="1"/>
  <c r="H933"/>
  <c r="I933" s="1"/>
  <c r="H934"/>
  <c r="I934" s="1"/>
  <c r="H935"/>
  <c r="I935" s="1"/>
  <c r="H938"/>
  <c r="I938"/>
  <c r="H943"/>
  <c r="I943" s="1"/>
  <c r="H945"/>
  <c r="I945"/>
  <c r="H946"/>
  <c r="I946" s="1"/>
  <c r="H947"/>
  <c r="I947" s="1"/>
  <c r="H948"/>
  <c r="I948" s="1"/>
  <c r="H949"/>
  <c r="I949" s="1"/>
  <c r="H950"/>
  <c r="I950" s="1"/>
  <c r="H954"/>
  <c r="I954"/>
  <c r="H960"/>
  <c r="I960"/>
  <c r="H961"/>
  <c r="I961" s="1"/>
  <c r="H963"/>
  <c r="I963"/>
  <c r="H964"/>
  <c r="I964" s="1"/>
  <c r="H965"/>
  <c r="I965" s="1"/>
  <c r="H966"/>
  <c r="I966" s="1"/>
  <c r="H970"/>
  <c r="I970"/>
  <c r="H974"/>
  <c r="I974"/>
  <c r="H975"/>
  <c r="I975" s="1"/>
  <c r="H977"/>
  <c r="I977" s="1"/>
  <c r="H978"/>
  <c r="I978" s="1"/>
  <c r="H979"/>
  <c r="I979" s="1"/>
  <c r="H982"/>
  <c r="I982"/>
  <c r="H988"/>
  <c r="I988" s="1"/>
  <c r="H990"/>
  <c r="I990" s="1"/>
  <c r="H991"/>
  <c r="I991" s="1"/>
  <c r="H992"/>
  <c r="I992" s="1"/>
  <c r="H993"/>
  <c r="I993" s="1"/>
  <c r="H997"/>
  <c r="I997"/>
  <c r="H1003"/>
  <c r="I1003" s="1"/>
  <c r="H1005"/>
  <c r="I1005" s="1"/>
  <c r="H1006"/>
  <c r="I1006" s="1"/>
  <c r="H1010"/>
  <c r="I1010"/>
  <c r="H1020"/>
  <c r="I1020" s="1"/>
  <c r="H1022"/>
  <c r="I1022"/>
  <c r="H1023"/>
  <c r="I1023" s="1"/>
  <c r="H1024"/>
  <c r="I1024" s="1"/>
  <c r="H1025"/>
  <c r="I1025" s="1"/>
  <c r="H1026"/>
  <c r="I1026" s="1"/>
  <c r="H1030"/>
  <c r="I1030"/>
  <c r="H1034"/>
  <c r="I1034" s="1"/>
  <c r="H1037"/>
  <c r="I1037"/>
  <c r="H1038"/>
  <c r="I1038" s="1"/>
  <c r="H1039"/>
  <c r="I1039" s="1"/>
  <c r="H1040"/>
  <c r="I1040" s="1"/>
  <c r="H1041"/>
  <c r="I1041" s="1"/>
  <c r="H1042"/>
  <c r="I1042" s="1"/>
  <c r="H1046"/>
  <c r="I1046"/>
  <c r="H1051"/>
  <c r="I1051"/>
  <c r="H1054"/>
  <c r="I1054" s="1"/>
  <c r="H1057"/>
  <c r="I1057" s="1"/>
  <c r="H1058"/>
  <c r="I1058" s="1"/>
  <c r="H1062"/>
  <c r="I1062"/>
  <c r="H1067"/>
  <c r="I1067"/>
  <c r="H1068"/>
  <c r="I1068" s="1"/>
  <c r="H1070"/>
  <c r="I1070"/>
  <c r="H1071"/>
  <c r="I1071" s="1"/>
  <c r="H1072"/>
  <c r="I1072" s="1"/>
  <c r="H1073"/>
  <c r="I1073" s="1"/>
  <c r="H1078"/>
  <c r="I1078"/>
  <c r="H1081"/>
  <c r="I1081"/>
  <c r="H1082"/>
  <c r="I1082" s="1"/>
  <c r="H1084"/>
  <c r="I1084" s="1"/>
  <c r="H1085"/>
  <c r="I1085" s="1"/>
  <c r="H1086"/>
  <c r="I1086" s="1"/>
  <c r="H1090"/>
  <c r="I1090"/>
  <c r="H1093"/>
  <c r="I1093"/>
  <c r="H1094"/>
  <c r="I1094" s="1"/>
  <c r="H1097"/>
  <c r="I1097" s="1"/>
  <c r="H1098"/>
  <c r="I1098" s="1"/>
  <c r="H1099"/>
  <c r="I1099" s="1"/>
  <c r="H1103"/>
  <c r="I1103"/>
  <c r="H1107"/>
  <c r="I1107"/>
  <c r="H1108"/>
  <c r="I1108" s="1"/>
  <c r="H1111"/>
  <c r="I1111"/>
  <c r="H1112"/>
  <c r="I1112" s="1"/>
  <c r="H1113"/>
  <c r="I1113" s="1"/>
  <c r="H1114"/>
  <c r="I1114" s="1"/>
  <c r="H1115"/>
  <c r="I1115" s="1"/>
  <c r="H1119"/>
  <c r="I1119"/>
  <c r="H1124"/>
  <c r="I1124"/>
  <c r="H1125"/>
  <c r="I1125" s="1"/>
  <c r="H1126"/>
  <c r="I1126" s="1"/>
  <c r="H1127"/>
  <c r="I1127" s="1"/>
  <c r="H1128"/>
  <c r="I1128"/>
  <c r="H1131"/>
  <c r="I1131"/>
  <c r="H1132"/>
  <c r="I1132"/>
  <c r="H1133"/>
  <c r="I1133" s="1"/>
  <c r="H1134"/>
  <c r="I1134" s="1"/>
  <c r="H1135"/>
  <c r="I1135" s="1"/>
  <c r="H1136"/>
  <c r="I1136" s="1"/>
  <c r="H1137"/>
  <c r="I1137" s="1"/>
  <c r="H1143"/>
  <c r="I1143"/>
  <c r="H1146"/>
  <c r="I1146"/>
  <c r="F364"/>
</calcChain>
</file>

<file path=xl/sharedStrings.xml><?xml version="1.0" encoding="utf-8"?>
<sst xmlns="http://schemas.openxmlformats.org/spreadsheetml/2006/main" count="4029" uniqueCount="788">
  <si>
    <t>КАЛЕНДАРНЫЕ ПЛАНЫ</t>
  </si>
  <si>
    <t>ЗАКУПОК ТОВАРОВ, ВЫПОЛНЕНИЯ РАБОТ, ОКАЗАНИЯ УСЛУГ</t>
  </si>
  <si>
    <t>ДЛЯ МУНИЦИПАЛЬНЫХ НУЖД ЧЕБОКСАРСКОГО РАЙОНА</t>
  </si>
  <si>
    <t>НА 2012 ГОД</t>
  </si>
  <si>
    <t>Администрация Абашевского сельского поселения</t>
  </si>
  <si>
    <t>№ п/п</t>
  </si>
  <si>
    <t>Наименование кода экономической классификации</t>
  </si>
  <si>
    <t>Код экономической классификации</t>
  </si>
  <si>
    <t>Наименование закупаемой продукции</t>
  </si>
  <si>
    <t>Способ размещения</t>
  </si>
  <si>
    <t>Объем бюджетных ассигнований (тыс. руб.)</t>
  </si>
  <si>
    <t>На год</t>
  </si>
  <si>
    <t>I квартал</t>
  </si>
  <si>
    <t>II квартал</t>
  </si>
  <si>
    <t>III квартал</t>
  </si>
  <si>
    <t>IV квартал</t>
  </si>
  <si>
    <t>Оплата услуг связи</t>
  </si>
  <si>
    <t>Услуги связи</t>
  </si>
  <si>
    <t>ЕИ</t>
  </si>
  <si>
    <t>Оплата коммунальных услуг</t>
  </si>
  <si>
    <t>Э/энергия</t>
  </si>
  <si>
    <t>Природный газ</t>
  </si>
  <si>
    <t>Тэплоэнергия</t>
  </si>
  <si>
    <t>Оплата содержания помещения</t>
  </si>
  <si>
    <t>Техобслуживание газового оборудования</t>
  </si>
  <si>
    <t>БП</t>
  </si>
  <si>
    <t>Техобслуживание средств пожарно-охранной сигнализации</t>
  </si>
  <si>
    <t>Проверка дымохода</t>
  </si>
  <si>
    <t>Поверка средств измерений</t>
  </si>
  <si>
    <t>Производство электроизмерительных работ</t>
  </si>
  <si>
    <t>Энергетическое обследование с оформлением энергетического паспорта</t>
  </si>
  <si>
    <t>Содержание дороги с.Абашево</t>
  </si>
  <si>
    <t>ЗК</t>
  </si>
  <si>
    <t>Капитальный ремонт и ремонт автомобильных дорог местного значения</t>
  </si>
  <si>
    <t>СКЦ</t>
  </si>
  <si>
    <t>Текущий ремонт водопровода</t>
  </si>
  <si>
    <t>Капитальный ремонт муниципального жилищного дома по ул.Школьная д.№1</t>
  </si>
  <si>
    <t>Прочие услуги</t>
  </si>
  <si>
    <t>подписка газет</t>
  </si>
  <si>
    <t>Опубликование нормативно-правовых актов</t>
  </si>
  <si>
    <t>выполнение работ (межевой план, схема зем.участков)</t>
  </si>
  <si>
    <t>Выполнение работ ( оценка линии электропередач)</t>
  </si>
  <si>
    <t>Изготовление кадастрового паспорта</t>
  </si>
  <si>
    <t>Изготовление планов вакуации</t>
  </si>
  <si>
    <t>Увеличение основных средств</t>
  </si>
  <si>
    <t>Огнетушитель</t>
  </si>
  <si>
    <t>Социальные выплаты на обеспечение жилыми помещениями детей- сирот</t>
  </si>
  <si>
    <t>ЭА</t>
  </si>
  <si>
    <t>Увеличение ст-ти мат запасов</t>
  </si>
  <si>
    <t>Бензин</t>
  </si>
  <si>
    <t xml:space="preserve">Приобретение бумаги </t>
  </si>
  <si>
    <t>Приобретение катридж</t>
  </si>
  <si>
    <t>Футбольные мячи</t>
  </si>
  <si>
    <t>ИТОГО:</t>
  </si>
  <si>
    <t>Администрация Акулевского сельского поселения</t>
  </si>
  <si>
    <t>Наименвание кода экономической классификации</t>
  </si>
  <si>
    <t>Объем бюджетных ассигинований(тыс. руб)</t>
  </si>
  <si>
    <t>на год</t>
  </si>
  <si>
    <t>1 квартал</t>
  </si>
  <si>
    <t>2 квартал</t>
  </si>
  <si>
    <t>3 квартал</t>
  </si>
  <si>
    <t>4 квартал</t>
  </si>
  <si>
    <t>Коммунальные услуги</t>
  </si>
  <si>
    <t>услуга связи</t>
  </si>
  <si>
    <t>транспротные услуги</t>
  </si>
  <si>
    <t>Жилищно коммунальное хозяйство</t>
  </si>
  <si>
    <t>уличное освещение</t>
  </si>
  <si>
    <t>Благоустройство</t>
  </si>
  <si>
    <t>работы,услуги по содержанию имущества</t>
  </si>
  <si>
    <t>закупка малого обьема</t>
  </si>
  <si>
    <t>национальная экономика</t>
  </si>
  <si>
    <t>оплата работ,услуг</t>
  </si>
  <si>
    <t>увеличение стоимости матнриальных ценностей</t>
  </si>
  <si>
    <t>Итого</t>
  </si>
  <si>
    <t>Администрация Атлашевского сельского поселения</t>
  </si>
  <si>
    <t>Услуги по содержанию имущества</t>
  </si>
  <si>
    <t>ЗК для МП</t>
  </si>
  <si>
    <t>услуги связи</t>
  </si>
  <si>
    <t>абонплата за телефон и Интернет</t>
  </si>
  <si>
    <t>коммунальные услуги</t>
  </si>
  <si>
    <t xml:space="preserve">услуги по содержанию имущества </t>
  </si>
  <si>
    <t>заправка картриджей, ремонт оргтехники, услуги ЖКХ</t>
  </si>
  <si>
    <t>прочие услуги</t>
  </si>
  <si>
    <t xml:space="preserve">публикация в СМИ НПА, подписка на СМИ, </t>
  </si>
  <si>
    <t>увеличение стоимости материальных запасов</t>
  </si>
  <si>
    <t>ГСМ</t>
  </si>
  <si>
    <t>дрова</t>
  </si>
  <si>
    <t>покупка бумаги, канцтоваров</t>
  </si>
  <si>
    <t>прочие расходы</t>
  </si>
  <si>
    <t>изготовление кадастровых паспортов на здания</t>
  </si>
  <si>
    <t>ремонт и заправка пожарных емкостей</t>
  </si>
  <si>
    <t>знаки пожарной безопасности</t>
  </si>
  <si>
    <t>межевание земельных участков</t>
  </si>
  <si>
    <t>рыночная оценка земельных участков</t>
  </si>
  <si>
    <t xml:space="preserve">безвоздмездные и безвозвратные перечисления государственным и муниципальным </t>
  </si>
  <si>
    <t xml:space="preserve">капремонт жилого дома </t>
  </si>
  <si>
    <t>КЦ</t>
  </si>
  <si>
    <t>обустройство детской площадки</t>
  </si>
  <si>
    <t>работы, услуги по содержанию имущества</t>
  </si>
  <si>
    <t>текущий ремонт водобашен и артскважин</t>
  </si>
  <si>
    <t>текущий ремонт  теплотрассы</t>
  </si>
  <si>
    <t>услуги по электроснабжению</t>
  </si>
  <si>
    <t>ремонт уличного освещения</t>
  </si>
  <si>
    <t>увеличение стоимости основных средств</t>
  </si>
  <si>
    <t>покупка светильников и ламп</t>
  </si>
  <si>
    <t xml:space="preserve">покупка комплектующих </t>
  </si>
  <si>
    <t>ремонт и содержание дорог</t>
  </si>
  <si>
    <t>вывоз ТБО</t>
  </si>
  <si>
    <t xml:space="preserve"> проведение лабораторных исследований воды</t>
  </si>
  <si>
    <t>увеличение основных средств</t>
  </si>
  <si>
    <t>приобретение насосос и СУ для артскважин</t>
  </si>
  <si>
    <t>покупка запчастей для ремонта вбашен</t>
  </si>
  <si>
    <t>капитальный и текущий ремонт клубов</t>
  </si>
  <si>
    <t>приобретение ОС</t>
  </si>
  <si>
    <t>пособия по социальной помощи населению</t>
  </si>
  <si>
    <t>субсидия на жилье</t>
  </si>
  <si>
    <t>покупка спортинвентаря</t>
  </si>
  <si>
    <t>ИТОГО</t>
  </si>
  <si>
    <t>Администрация Большекатраського сельского поселения</t>
  </si>
  <si>
    <t>Администрация Вурман-Сюктерского сельского поселения</t>
  </si>
  <si>
    <t>наименование  кода экономической классификации</t>
  </si>
  <si>
    <t xml:space="preserve">Способ размещения </t>
  </si>
  <si>
    <t>1 кв.</t>
  </si>
  <si>
    <t>2 кв.</t>
  </si>
  <si>
    <t>3 кв.</t>
  </si>
  <si>
    <t>4 кв.</t>
  </si>
  <si>
    <t>Электроэнергия</t>
  </si>
  <si>
    <t>Аренда помещений</t>
  </si>
  <si>
    <t>Аренда помещения</t>
  </si>
  <si>
    <t>Прочие работы и услуги</t>
  </si>
  <si>
    <t>Подписка газет</t>
  </si>
  <si>
    <t>Межевание и рыночная оценка з/участков</t>
  </si>
  <si>
    <t>Инвентаризация и паспортизация</t>
  </si>
  <si>
    <t>Энергетическое обследование зданий</t>
  </si>
  <si>
    <t>Измерение сопровтивление тока</t>
  </si>
  <si>
    <t>Лабораторные исследование воды</t>
  </si>
  <si>
    <t>ПСД на строит-во дороги</t>
  </si>
  <si>
    <t>Работы,</t>
  </si>
  <si>
    <t>Техослуживание газового оборудов.</t>
  </si>
  <si>
    <t>Техослужив охранно-пожарн. Сигн.</t>
  </si>
  <si>
    <t>Заправка картриджей</t>
  </si>
  <si>
    <t>Содержание и ремонт дороги</t>
  </si>
  <si>
    <t>Вывоз ТБО</t>
  </si>
  <si>
    <t>Замена светиьль уличного освещ.</t>
  </si>
  <si>
    <t>Текущий ремонт очистных сооружений</t>
  </si>
  <si>
    <t>Текущий ремонт Дома творчества</t>
  </si>
  <si>
    <t>ОК</t>
  </si>
  <si>
    <t>Кап.рем.жилого дома №1 п. Сюктерка</t>
  </si>
  <si>
    <t>Шкаф железный</t>
  </si>
  <si>
    <t>Насос для водобашни</t>
  </si>
  <si>
    <t>Гармонь</t>
  </si>
  <si>
    <t>Шторы  сценические</t>
  </si>
  <si>
    <t>Фотоаппарат</t>
  </si>
  <si>
    <t>Прибрентение автомашины</t>
  </si>
  <si>
    <t>Мячи футбольные, баскетбольные</t>
  </si>
  <si>
    <t>Бумага</t>
  </si>
  <si>
    <t>Краска для пола</t>
  </si>
  <si>
    <t>ДТ</t>
  </si>
  <si>
    <t>Администрация Ишакского сельского поселения</t>
  </si>
  <si>
    <t>ТОВАРЫ:</t>
  </si>
  <si>
    <t>Управление</t>
  </si>
  <si>
    <t>993 01 04 0020400 500 340</t>
  </si>
  <si>
    <t>Бензин АИ-92</t>
  </si>
  <si>
    <t>бумага</t>
  </si>
  <si>
    <t>993 01 04 0020404 500 340</t>
  </si>
  <si>
    <t xml:space="preserve">993 03 10 2479900 001 340 </t>
  </si>
  <si>
    <t>Ведро,лопата</t>
  </si>
  <si>
    <t>х</t>
  </si>
  <si>
    <t>993 11 01 5129700 500 340</t>
  </si>
  <si>
    <t>Бланки грамоты,благодарности</t>
  </si>
  <si>
    <t xml:space="preserve"> </t>
  </si>
  <si>
    <t>Музей</t>
  </si>
  <si>
    <t>993 08 01 4419900 001 340</t>
  </si>
  <si>
    <t>Бумага,ватман</t>
  </si>
  <si>
    <t>Библиотека</t>
  </si>
  <si>
    <t>993 08 01 4429900 001 340</t>
  </si>
  <si>
    <t xml:space="preserve">                    Итого</t>
  </si>
  <si>
    <t>РАБОТЫ:</t>
  </si>
  <si>
    <t>993 01 13 09000200 500 226</t>
  </si>
  <si>
    <t>Рыночная оценка зданий</t>
  </si>
  <si>
    <t>993 01 14 09000200 500 226</t>
  </si>
  <si>
    <t>Изготовление кадастровых паспортов зданий</t>
  </si>
  <si>
    <t>993 04 09 5220626  500 225</t>
  </si>
  <si>
    <t>Содержание и ремонт автомобильных дорог и инж.сооружений</t>
  </si>
  <si>
    <t>993 08 01 4409900 001 225</t>
  </si>
  <si>
    <t>Ремонт сигнализаторов загазованности</t>
  </si>
  <si>
    <t>Обследование дымоходов</t>
  </si>
  <si>
    <t>993 08 01 4419900 001 225</t>
  </si>
  <si>
    <t>Текущий ремонт</t>
  </si>
  <si>
    <t xml:space="preserve">                             Итого</t>
  </si>
  <si>
    <t>Услуги</t>
  </si>
  <si>
    <t>993 01 04 0020400 500 221</t>
  </si>
  <si>
    <t>Оплата за услуги связи</t>
  </si>
  <si>
    <t>993 01 04 0020400 500 222</t>
  </si>
  <si>
    <t>Транспортные услуги</t>
  </si>
  <si>
    <t>993 01 04 0020400 500 223</t>
  </si>
  <si>
    <t>Оплата за освещение помещения</t>
  </si>
  <si>
    <t>Оплата тепловой энергии</t>
  </si>
  <si>
    <t>993 01 04 0020400 500 290</t>
  </si>
  <si>
    <t>Налог на имущество</t>
  </si>
  <si>
    <t>993 04 12 3400300 500 226</t>
  </si>
  <si>
    <t>Мероприятия по землеустройству</t>
  </si>
  <si>
    <t>993 05 03 6000100 500 223</t>
  </si>
  <si>
    <t>Оплата за электроэнергию водобашен</t>
  </si>
  <si>
    <t>993 10 03 5221103 005 262</t>
  </si>
  <si>
    <t>Субсидии на обеспечение жильем граждан</t>
  </si>
  <si>
    <t>Клуб</t>
  </si>
  <si>
    <t>993 08 01 4409900 001 223</t>
  </si>
  <si>
    <t>Оплата за природный газ</t>
  </si>
  <si>
    <t>993 08 01 4409900 001 290</t>
  </si>
  <si>
    <t>993 08 01 4419900 001 223</t>
  </si>
  <si>
    <t>993 08 01 4429900 001 223</t>
  </si>
  <si>
    <t>993 08 01 4429900 001 226</t>
  </si>
  <si>
    <t>Подписка газет и журналов</t>
  </si>
  <si>
    <t>993 08 01 4429900 001 290</t>
  </si>
  <si>
    <t xml:space="preserve">                      Итого</t>
  </si>
  <si>
    <t>Всего</t>
  </si>
  <si>
    <t>Администрация Ишлейского сельского поселения</t>
  </si>
  <si>
    <t>Теплоэнергия</t>
  </si>
  <si>
    <t>Содержание мест общего пользования</t>
  </si>
  <si>
    <t>Водоотведение</t>
  </si>
  <si>
    <t>Водоснабжение</t>
  </si>
  <si>
    <t>Оплата прочих услуг</t>
  </si>
  <si>
    <t>Бланочная продукция</t>
  </si>
  <si>
    <t>Увеличение стоимости материальных запасов</t>
  </si>
  <si>
    <t>Канцтовары</t>
  </si>
  <si>
    <t>Изготовление техпаспортов объектов недвижимости</t>
  </si>
  <si>
    <t>Рыночная оценка объектов недвижимости</t>
  </si>
  <si>
    <t>Увеличение стоимости основных средств</t>
  </si>
  <si>
    <t>Покупка огнетушителей</t>
  </si>
  <si>
    <t>Работы, услуги по содержанию имущества</t>
  </si>
  <si>
    <t>Содержание дорог в границах населенных пунктов</t>
  </si>
  <si>
    <t>Проектирование</t>
  </si>
  <si>
    <t>Межевание земельных участков</t>
  </si>
  <si>
    <t>Инженерно-геодезические изыскания</t>
  </si>
  <si>
    <t>Рыночная оценка земельных участков</t>
  </si>
  <si>
    <t>Публикация сведений в СМИ</t>
  </si>
  <si>
    <t>Капитальный ремонт государственного жилого фонда</t>
  </si>
  <si>
    <t>Текущий ремонт водопроводной сети, водобашен с.Ишлеи</t>
  </si>
  <si>
    <t>Текущий ремонт водоснабжения с.Ишлеи</t>
  </si>
  <si>
    <t>Проектирование водоснабжения д.Мадикасы и д.Хорамакасы</t>
  </si>
  <si>
    <t>Приобретение насосов ЭЦВ</t>
  </si>
  <si>
    <t>Уличное освещение населенных пунктов, артскважины</t>
  </si>
  <si>
    <t>Вывоз ТБО и ЖБО</t>
  </si>
  <si>
    <t>Изготовление площадок для ТБО</t>
  </si>
  <si>
    <t>Покупка детского оборудования</t>
  </si>
  <si>
    <t>Покупка спортивного инвентаря</t>
  </si>
  <si>
    <t>Администрация Кугесьского сельского поселения</t>
  </si>
  <si>
    <t>№</t>
  </si>
  <si>
    <t>п/п</t>
  </si>
  <si>
    <t xml:space="preserve">Наименование кода </t>
  </si>
  <si>
    <t>Экономической</t>
  </si>
  <si>
    <t>классификации</t>
  </si>
  <si>
    <t>Код</t>
  </si>
  <si>
    <t>Способ</t>
  </si>
  <si>
    <t>размещения</t>
  </si>
  <si>
    <t>1-кв.</t>
  </si>
  <si>
    <t>2-кв.</t>
  </si>
  <si>
    <t>3-кв.</t>
  </si>
  <si>
    <t>4-кв.</t>
  </si>
  <si>
    <t>Эл. Энергия, теплоэнергия</t>
  </si>
  <si>
    <t>Арендная плата за пользование имуществом</t>
  </si>
  <si>
    <t>Текущий ремонт уличного освещения</t>
  </si>
  <si>
    <t>-</t>
  </si>
  <si>
    <t>Текущий ремонт канализации по ул.Советская, текущий ремонт водопровода по ул.К.Маркса</t>
  </si>
  <si>
    <t>Зимнее содержание дорог и тротуаров</t>
  </si>
  <si>
    <t>Текущий ремонт дворовой площадки</t>
  </si>
  <si>
    <t>Текущий ремонт дороги ул.30 лет Победы</t>
  </si>
  <si>
    <t>Очистка проезжей части дороги</t>
  </si>
  <si>
    <t>Погрузка и вывоз строительного мусора с объекта ул.Кутузова д.18</t>
  </si>
  <si>
    <t>Уборка мусора, вывоз ТБО</t>
  </si>
  <si>
    <t>Текущий ремонт фасады РДК</t>
  </si>
  <si>
    <t>Капитальный ремонт автодороги в переулке от ул.К.Маркса до ул.Озерная</t>
  </si>
  <si>
    <t>ОА</t>
  </si>
  <si>
    <t>Установка бортовых камней дороги по ул.Советская</t>
  </si>
  <si>
    <t>Прочие работы, услуги</t>
  </si>
  <si>
    <t>Охрана вневед. охраной</t>
  </si>
  <si>
    <t>Оценка недвиж. имущества</t>
  </si>
  <si>
    <t>Землеустроит. работы</t>
  </si>
  <si>
    <t>Посадка цветов, работы по уходу за цветниками</t>
  </si>
  <si>
    <t>Побелка известк. Сост. Деревьев, бардюров</t>
  </si>
  <si>
    <t>Косьба газонов</t>
  </si>
  <si>
    <t>Установка сигнализ РДК</t>
  </si>
  <si>
    <t>Проведение мероприятия День пожилых людей, 9-Мая</t>
  </si>
  <si>
    <t>Озеленение площадки перед Фоком, по ул.Советская п.Кугеси</t>
  </si>
  <si>
    <t>Разработка проектной документации по газоснабжению многоквартирных домов</t>
  </si>
  <si>
    <t>Межбюджетные трансферты</t>
  </si>
  <si>
    <t>Капит ремонт многокв. домов</t>
  </si>
  <si>
    <t>Пособия по социальной помощи населению</t>
  </si>
  <si>
    <t>Господ. Молодых семей в решении жилищной проблемы</t>
  </si>
  <si>
    <t>Прочие расходы</t>
  </si>
  <si>
    <t>На проведение спортивных мероприятий</t>
  </si>
  <si>
    <t>Увеличение стоимости матер. запасов</t>
  </si>
  <si>
    <t>канцтовары</t>
  </si>
  <si>
    <t xml:space="preserve">       БП</t>
  </si>
  <si>
    <t>бензин</t>
  </si>
  <si>
    <t>Клюшки хоккейные, майки спортивные</t>
  </si>
  <si>
    <t>Обеспечение пожарной безопасности</t>
  </si>
  <si>
    <t>Строительство дороги ул. Звездная, Молод, Западная</t>
  </si>
  <si>
    <t>(аукцион сост. В 2010г)</t>
  </si>
  <si>
    <t>Устройство тротуара по ул.Первомайская</t>
  </si>
  <si>
    <t>Приобретение урн для п.Кугеси</t>
  </si>
  <si>
    <t>Приобретение жилых помещений</t>
  </si>
  <si>
    <t>Для многодетных семей и детей сирот</t>
  </si>
  <si>
    <t>Коньки спортивные</t>
  </si>
  <si>
    <t>Костюмы сценические</t>
  </si>
  <si>
    <t>Устройство асфальтобетонного покрытия для парковки автомобилей</t>
  </si>
  <si>
    <t>Администрация Кшаушского сельского поселения</t>
  </si>
  <si>
    <t>квартал</t>
  </si>
  <si>
    <t>II</t>
  </si>
  <si>
    <t>Капитальный ремонт дорог</t>
  </si>
  <si>
    <t>Администрация Лапсарского сельского поселения</t>
  </si>
  <si>
    <t>Наименование</t>
  </si>
  <si>
    <t>Кода экономической классификации</t>
  </si>
  <si>
    <t>Код экономической</t>
  </si>
  <si>
    <t>Объем бюджетных ассигнований</t>
  </si>
  <si>
    <t xml:space="preserve">            (тыс.рублей)</t>
  </si>
  <si>
    <t xml:space="preserve"> I квартал</t>
  </si>
  <si>
    <t>III</t>
  </si>
  <si>
    <t>IV</t>
  </si>
  <si>
    <t>Товары</t>
  </si>
  <si>
    <t>Увеличение</t>
  </si>
  <si>
    <t>стоимости материальных запасов</t>
  </si>
  <si>
    <t>канцтовары хозтовары</t>
  </si>
  <si>
    <t>Увеличение стоимости основных средст</t>
  </si>
  <si>
    <t>Строительство  канализационных сетей по ул. 9 км. д.Большие Карачуры</t>
  </si>
  <si>
    <t xml:space="preserve">      Строительство водоснабжения ул.Зеленая  индивидуальной жилой застройки  в д.Большие Карачуры Чувашской Республики</t>
  </si>
  <si>
    <t>газ</t>
  </si>
  <si>
    <t>Уличное освещение</t>
  </si>
  <si>
    <t>Эл/энергия</t>
  </si>
  <si>
    <t>Работа, услуги по содержанию имущества</t>
  </si>
  <si>
    <t>Капитальный  ремонт  фасада дома  № 1  по ул. 9-ый км. д.Большие Карачуры:</t>
  </si>
  <si>
    <t xml:space="preserve">Проектные работы   в  том  числе топографическая  съемка по водоснабжению </t>
  </si>
  <si>
    <t>Очистка дорог от снега, разравнивание дорог</t>
  </si>
  <si>
    <t xml:space="preserve">Капитальный ремонт и ремонт автомобильных дорог общего пользования местного значения в границах населенных пунктов поселений  </t>
  </si>
  <si>
    <t xml:space="preserve">Текущий ремонт проезжей части                   </t>
  </si>
  <si>
    <r>
      <t>бюджетные инвестиции</t>
    </r>
    <r>
      <rPr>
        <b/>
        <sz val="8"/>
        <color theme="1"/>
        <rFont val="Times New Roman"/>
        <family val="1"/>
        <charset val="204"/>
      </rPr>
      <t xml:space="preserve">   </t>
    </r>
    <r>
      <rPr>
        <sz val="8"/>
        <color theme="1"/>
        <rFont val="Times New Roman"/>
        <family val="1"/>
        <charset val="204"/>
      </rPr>
      <t>(газификация  дома № 5 по ул.  ДРСУ  д.Большие Карачуры)</t>
    </r>
  </si>
  <si>
    <t>Администрация Сарабакасинского сельского поселения</t>
  </si>
  <si>
    <t>Код экономи</t>
  </si>
  <si>
    <t>Спо-соб размещения</t>
  </si>
  <si>
    <t>ческой классификации</t>
  </si>
  <si>
    <t>Бензин А-92</t>
  </si>
  <si>
    <t>мячи футбольные, волейбольные</t>
  </si>
  <si>
    <t>огнетушитель</t>
  </si>
  <si>
    <t>Работа</t>
  </si>
  <si>
    <t>техобслуж газов.оборуд.</t>
  </si>
  <si>
    <t>поверка средств измерений</t>
  </si>
  <si>
    <t>строительство артскважины</t>
  </si>
  <si>
    <t>содержание дороги</t>
  </si>
  <si>
    <t>ремонт  оргтехники</t>
  </si>
  <si>
    <t>опубликование НПА</t>
  </si>
  <si>
    <t>изготовление техпаспортов</t>
  </si>
  <si>
    <t>монтаж и устан.сист.пож.сигнализ</t>
  </si>
  <si>
    <t>подписка газет и журналов</t>
  </si>
  <si>
    <t>Электрическая связь</t>
  </si>
  <si>
    <t>7,2,42</t>
  </si>
  <si>
    <t>теплоэнергия</t>
  </si>
  <si>
    <t>электрическая энергия</t>
  </si>
  <si>
    <t>природный газ</t>
  </si>
  <si>
    <t xml:space="preserve">  Всего</t>
  </si>
  <si>
    <t>Администрация Синьял-Покровского сельского поселения</t>
  </si>
  <si>
    <t>№п/п</t>
  </si>
  <si>
    <t>Объем бюджетных ассигинований( руб)</t>
  </si>
  <si>
    <t>электорэнергия клуб</t>
  </si>
  <si>
    <t>природ газ клуб</t>
  </si>
  <si>
    <t>кап.ремонт жилфонда</t>
  </si>
  <si>
    <t>капитальнй ремонт и ремонт дворовых дорог</t>
  </si>
  <si>
    <t>дорожное хозяйство</t>
  </si>
  <si>
    <t>ремонт водобашни</t>
  </si>
  <si>
    <t>тек.ремонт объектов (клуб)</t>
  </si>
  <si>
    <t>тек. обслуж пожарной сигнализации</t>
  </si>
  <si>
    <t>проверка дымохода</t>
  </si>
  <si>
    <t>техобслуживание газ.оборудувания</t>
  </si>
  <si>
    <t>текущий ремонт стационарного сигнализатора</t>
  </si>
  <si>
    <t>межевое дело</t>
  </si>
  <si>
    <t>лаборат.исследование воды</t>
  </si>
  <si>
    <t>технический надзор</t>
  </si>
  <si>
    <t>изготовление печати и штампа</t>
  </si>
  <si>
    <t>противопожарне услуги</t>
  </si>
  <si>
    <t>похозяйственная книга</t>
  </si>
  <si>
    <t>мячи футбольные, валейбольные</t>
  </si>
  <si>
    <t>приобретение энергосберегающих ламп</t>
  </si>
  <si>
    <t>кольца для колодца</t>
  </si>
  <si>
    <t>Администрация Синьяльского сельского поселения</t>
  </si>
  <si>
    <t>запчасти</t>
  </si>
  <si>
    <t>вывеска</t>
  </si>
  <si>
    <t>краски</t>
  </si>
  <si>
    <t xml:space="preserve">канцтовары </t>
  </si>
  <si>
    <t>спецодежда</t>
  </si>
  <si>
    <t>фонарь, багор, чайник</t>
  </si>
  <si>
    <t>Услуги, работа</t>
  </si>
  <si>
    <t>Эл.энергия</t>
  </si>
  <si>
    <t>Отопление</t>
  </si>
  <si>
    <t>Причие услуги</t>
  </si>
  <si>
    <t>Изготовление стенда</t>
  </si>
  <si>
    <t xml:space="preserve">Капитальный ремонт подъездов в многоквартирных домах №1, 2, 3 по ул. Центральная с.Синьялы </t>
  </si>
  <si>
    <t>Установка пандусов в подъезде д.1а по ул. Советская села Синьялы</t>
  </si>
  <si>
    <t xml:space="preserve">Текущий ремонт автомобильных дорог общего пользования местного значения в границах населенных пунктов поселений  </t>
  </si>
  <si>
    <t xml:space="preserve">Капитальный ремонт котельной №8 села Синьялы по ул. Советская, 39а                 </t>
  </si>
  <si>
    <t>Текущий ремонт водопровода села Синьялы по ул.Центральная, ул.Советская, ул. Кадыкова</t>
  </si>
  <si>
    <t>Текущий  ремонт водобашни д.Яндово Чебоксарского района Чувашской Республики</t>
  </si>
  <si>
    <t>Гидрогеологическое заключение на проектирование разведочно-эксплуатационной скважины д.Юраково, д.Яндово</t>
  </si>
  <si>
    <t xml:space="preserve">Подготовка сметной документации на капитальный ремонт дома №88 по ул. Приозерная  д.Янашкасы </t>
  </si>
  <si>
    <t xml:space="preserve">Технадзор за капитальный ремонт котельной №8 села Синьялы по ул. Советская, 39а </t>
  </si>
  <si>
    <t>Межевание земельных участков, изготовление кадастровых паспортов</t>
  </si>
  <si>
    <t xml:space="preserve">Рыночная оценка и изготовление техпаспортов объектов недвижимости          </t>
  </si>
  <si>
    <t>Администрация Сирмапосинского сельского поселения</t>
  </si>
  <si>
    <t>наименование кода экономической классификации</t>
  </si>
  <si>
    <t>код экономической классификации</t>
  </si>
  <si>
    <t>наименование закупаемой продукции</t>
  </si>
  <si>
    <t>способ размещения</t>
  </si>
  <si>
    <t>объем бюджетных ассигнований ( тыс.руб.)</t>
  </si>
  <si>
    <t>водоснабжение</t>
  </si>
  <si>
    <t>электроэнергия</t>
  </si>
  <si>
    <t>кап. ремонт жил.фонда</t>
  </si>
  <si>
    <t>содержание автомобильных дорог</t>
  </si>
  <si>
    <t>текущий ремонт дома творчества</t>
  </si>
  <si>
    <t>заправка тонера</t>
  </si>
  <si>
    <t>изготовление кадастровых паспортов</t>
  </si>
  <si>
    <t>рыночная оценка зданий</t>
  </si>
  <si>
    <t>публикация нормативно-правовых актов</t>
  </si>
  <si>
    <t>подписка на газеты и журналы</t>
  </si>
  <si>
    <t>публикация сведений о земельных участках</t>
  </si>
  <si>
    <t>установка сигнализации</t>
  </si>
  <si>
    <t>музыкальная аппаратура</t>
  </si>
  <si>
    <t>спортивный инвентарь</t>
  </si>
  <si>
    <t>огнетушители</t>
  </si>
  <si>
    <t>бензин АИ-92</t>
  </si>
  <si>
    <t>всего</t>
  </si>
  <si>
    <t>Администрация Чиршкасинского сельского поселения</t>
  </si>
  <si>
    <t>Итого:</t>
  </si>
  <si>
    <t>Работа услуг по содержанию имущества</t>
  </si>
  <si>
    <t xml:space="preserve">Капитальный ремонт дорог </t>
  </si>
  <si>
    <t>содержание дорог</t>
  </si>
  <si>
    <t>капитальный ремонт</t>
  </si>
  <si>
    <t>вывоз мусора</t>
  </si>
  <si>
    <t>зпаравка кардриджа</t>
  </si>
  <si>
    <t>опубликование норм. правовых актов</t>
  </si>
  <si>
    <t>подписка газет и журн</t>
  </si>
  <si>
    <t>разработка схемы расположения зем. участка</t>
  </si>
  <si>
    <t>публикация в СМИ о зем. участках</t>
  </si>
  <si>
    <t>межевание зем. участков</t>
  </si>
  <si>
    <t>энергетическое обследование</t>
  </si>
  <si>
    <t>разработка эскизного проекта</t>
  </si>
  <si>
    <t>анализ воды населения</t>
  </si>
  <si>
    <t>приобретение насосов</t>
  </si>
  <si>
    <t>Увеличение стоим мат запасов</t>
  </si>
  <si>
    <t>бензин Аи-95</t>
  </si>
  <si>
    <t>бумага ксероксная</t>
  </si>
  <si>
    <t>знаки противопожарной безопасности</t>
  </si>
  <si>
    <t>хозрасходы</t>
  </si>
  <si>
    <t>Всего:</t>
  </si>
  <si>
    <t>Администрация Шинерпосинского сельского поселения</t>
  </si>
  <si>
    <t>Абонентская плат (адм)</t>
  </si>
  <si>
    <t>Абонентская плат (ВУС)</t>
  </si>
  <si>
    <t>Оплата т/энергии</t>
  </si>
  <si>
    <t>Оплата э/энергии (администр)</t>
  </si>
  <si>
    <t>Оплата э/энергии (у/освещ.)</t>
  </si>
  <si>
    <t>Заправка картриджа</t>
  </si>
  <si>
    <t>Заправка картр.(ВУС)</t>
  </si>
  <si>
    <t>Содержание дорог</t>
  </si>
  <si>
    <t>Капремонт ж/фонда</t>
  </si>
  <si>
    <t>Текремонт артскважин</t>
  </si>
  <si>
    <t>Текремонт сети у/освещ</t>
  </si>
  <si>
    <t>Публикация в СМИ НПА</t>
  </si>
  <si>
    <t>ОСАГО</t>
  </si>
  <si>
    <t>Монтаж системы ПС</t>
  </si>
  <si>
    <t>Публик.в СМИ свед.</t>
  </si>
  <si>
    <t xml:space="preserve">Изготкад.паспорта </t>
  </si>
  <si>
    <t>Изготовление бланков</t>
  </si>
  <si>
    <t>Межевое дело</t>
  </si>
  <si>
    <t>Оплата технадзора</t>
  </si>
  <si>
    <t>Увеличение стоимости ОС</t>
  </si>
  <si>
    <t>Приобретение огнетушит.</t>
  </si>
  <si>
    <t xml:space="preserve">Приобретение жилья </t>
  </si>
  <si>
    <t>Приобретение глуб.насоса</t>
  </si>
  <si>
    <t>Приобретдетск.площадки</t>
  </si>
  <si>
    <t>Увеличение стоимости МЗ</t>
  </si>
  <si>
    <t>Приобретение ГСМ</t>
  </si>
  <si>
    <t>Приобретен. автозапчаст.</t>
  </si>
  <si>
    <t>Приобретен. канцтоваров</t>
  </si>
  <si>
    <t>Приобретение ксер.бумаг</t>
  </si>
  <si>
    <t>Приобрет.кантоваров (ВУС)</t>
  </si>
  <si>
    <t>Приобр.ламп дросселей</t>
  </si>
  <si>
    <t>Приобр.похоз.книг</t>
  </si>
  <si>
    <t>Администрация Янышского сельского поселения</t>
  </si>
  <si>
    <t>связь</t>
  </si>
  <si>
    <t>командировачные услуги</t>
  </si>
  <si>
    <t>Работы</t>
  </si>
  <si>
    <t>содержание автомобильной дороги</t>
  </si>
  <si>
    <t>Услуги по содержанию</t>
  </si>
  <si>
    <t>работы и услуги по содержанию имущества</t>
  </si>
  <si>
    <t>Усилитель</t>
  </si>
  <si>
    <t>материальные запасы</t>
  </si>
  <si>
    <t>мячи</t>
  </si>
  <si>
    <t>Управление образования администрации Чебоксарского района</t>
  </si>
  <si>
    <t>Объем бюджетных ассигнований ( тыс.руб.)</t>
  </si>
  <si>
    <t>МБДОУ "Абашевский д/с "Хевел"</t>
  </si>
  <si>
    <t>221</t>
  </si>
  <si>
    <t>Транспортные расходы</t>
  </si>
  <si>
    <t>223</t>
  </si>
  <si>
    <t>Канализация, вода</t>
  </si>
  <si>
    <t>225</t>
  </si>
  <si>
    <t>226</t>
  </si>
  <si>
    <t>Хозрасходы</t>
  </si>
  <si>
    <t>Медикаменты</t>
  </si>
  <si>
    <t>340</t>
  </si>
  <si>
    <t>Продукты питания</t>
  </si>
  <si>
    <t>КЦ,ЕИ</t>
  </si>
  <si>
    <t>МБДОУ "Атлашевский детский сад "Золушка"</t>
  </si>
  <si>
    <t>Вода, канализация</t>
  </si>
  <si>
    <t>Гидропромывка</t>
  </si>
  <si>
    <t>Хозтовары</t>
  </si>
  <si>
    <t>МБДОУ "Ишакский детский сад "Елочка"</t>
  </si>
  <si>
    <t>МБДОУ "Ишлейский детский сад "Буратино"</t>
  </si>
  <si>
    <t>Водоснабжение, канализация</t>
  </si>
  <si>
    <t>Строительство блочно-модульной котельной</t>
  </si>
  <si>
    <t>МБДОУ "Карачуринский детский сад "Фиалка"</t>
  </si>
  <si>
    <t>Мягкий инвентарь</t>
  </si>
  <si>
    <t>МБДОУ "Кугесьский детский сад "Колосок"</t>
  </si>
  <si>
    <t>МБДОУ "Кугесьский детский сад "Пурнеске"</t>
  </si>
  <si>
    <t>МБДОУ "Кугесьский детский сад "Ягодка"</t>
  </si>
  <si>
    <t>вода, канализация</t>
  </si>
  <si>
    <t>МБДОУ "Курмышский д/с "Калинушка"</t>
  </si>
  <si>
    <t>МБДОУ "Новотренькасинский д/с "Родничок"</t>
  </si>
  <si>
    <t>МБДОУ "Пархикасинский д/с "Белочка"</t>
  </si>
  <si>
    <t>МБДОУ "Синьяльский детский сад "Пепке"</t>
  </si>
  <si>
    <t>МБДОУ "Сирмапосинский д/с "Рябинушка"</t>
  </si>
  <si>
    <t>МБДОУ "Сятра-Хочехматский д/с "Дружба"</t>
  </si>
  <si>
    <t>Водоснабжение , водоотведение</t>
  </si>
  <si>
    <t>МБДОУ "Хыркасинский д/с "Звездочка"</t>
  </si>
  <si>
    <t>МБДОУ "Чиршкасинский д/с "Теремок"</t>
  </si>
  <si>
    <t>МБДОУ "Шорчекасинский д/с"Журавушка"</t>
  </si>
  <si>
    <t>МБДОУ "Янышский детский сад "Ивушка"</t>
  </si>
  <si>
    <t>МБОУ "Абашевская СОШ"</t>
  </si>
  <si>
    <t>Капитальный ремонт мягкой кровли</t>
  </si>
  <si>
    <t>Капитальный ремонт системы отопления</t>
  </si>
  <si>
    <t>Основные средства</t>
  </si>
  <si>
    <t>МБОУ "Анат-Кинярская СОШ"</t>
  </si>
  <si>
    <t>Нефтепродукты</t>
  </si>
  <si>
    <t>МБОУ "Атлашевская СОШ"</t>
  </si>
  <si>
    <t>Водоснабжение, водотведение</t>
  </si>
  <si>
    <t>МБОУ "Большекатрасьская СОШ"</t>
  </si>
  <si>
    <t>Промывка и опрессовка системы отопления</t>
  </si>
  <si>
    <t>Уголь</t>
  </si>
  <si>
    <t>МБОУ "Вурман-Сюктерская СОШ"</t>
  </si>
  <si>
    <t>Капитальный ремонт:замена оконных блоков</t>
  </si>
  <si>
    <t>МБОУ "Икковская ООШ"</t>
  </si>
  <si>
    <t>МБОУ "Ишакская СОШ"</t>
  </si>
  <si>
    <t>Капитальный ремонт: замена оконных блоков</t>
  </si>
  <si>
    <t>Автозапчасти</t>
  </si>
  <si>
    <t>МБОУ "Ишлейская СОШ"</t>
  </si>
  <si>
    <t>Монтаж блочно-модульной газовой котельной</t>
  </si>
  <si>
    <t>Запасные части</t>
  </si>
  <si>
    <t>МБОУ "Карачуринская ООШ"</t>
  </si>
  <si>
    <t>МБОУ "Кугесьская СОШ № 1"</t>
  </si>
  <si>
    <t>Прием сточных вод</t>
  </si>
  <si>
    <t>Капитальный ремонт санузлов 2 и 3 этажа с заменой канализационных труб в подвале здания</t>
  </si>
  <si>
    <t>МБОУ "Кугесьский лицей"</t>
  </si>
  <si>
    <t>Питьевая вода, прием сточных вод</t>
  </si>
  <si>
    <t>Промывка системы отопления</t>
  </si>
  <si>
    <t>Капитальный ремонт, замена оконных блоков</t>
  </si>
  <si>
    <t>МБОУ "Кшаушская СОШ"</t>
  </si>
  <si>
    <t>МБОУ "Мамышская СОШ"</t>
  </si>
  <si>
    <t>МБОУ "Салабайкасинская ООШ"</t>
  </si>
  <si>
    <t>Очистка выгребных ям</t>
  </si>
  <si>
    <t>МБОУ "Синьял-Покровская СОШ"</t>
  </si>
  <si>
    <t>Запчасти к компьютерной технике</t>
  </si>
  <si>
    <t>МБОУ "Синьяльская СОШ"</t>
  </si>
  <si>
    <t>Холодная вода и прием сточных вод</t>
  </si>
  <si>
    <t>Гидропромывка отопительной системы</t>
  </si>
  <si>
    <t>МБОУ "Сятра-Лапсарская ООШ"</t>
  </si>
  <si>
    <t>МБОУ "Сятра-Хочехматская СОШ"</t>
  </si>
  <si>
    <t>МБОУ "Толиковская СОШ"</t>
  </si>
  <si>
    <t>МБОУ "Тренькасинская СОШ"</t>
  </si>
  <si>
    <t>Промывка и опрессовка систем отопления</t>
  </si>
  <si>
    <t>Капитальный ремонт кровли</t>
  </si>
  <si>
    <t>капитальный ремонт теплоснабжения</t>
  </si>
  <si>
    <t>капитальный ремонт помещений</t>
  </si>
  <si>
    <t>Запчасти</t>
  </si>
  <si>
    <t>МБОУ "Туруновская ООШ"</t>
  </si>
  <si>
    <t>МБОУ "Чемуршинская ООШ"</t>
  </si>
  <si>
    <t>капитальный ремонт мягкой кровли</t>
  </si>
  <si>
    <t>капитальный ремонт туалетов</t>
  </si>
  <si>
    <t>МБОУ "Чиршкасинская СОШ"</t>
  </si>
  <si>
    <t>МБОУ "Чурачикская ООШ"</t>
  </si>
  <si>
    <t>МБОУ "Янгильдинская СОШ"</t>
  </si>
  <si>
    <t>МБОУ "Янышская ООШ"</t>
  </si>
  <si>
    <t>Проектирование школы</t>
  </si>
  <si>
    <t>МУДО "ДЮСШ"</t>
  </si>
  <si>
    <t>Горячая вода</t>
  </si>
  <si>
    <t>МУДО "ЦДТ"</t>
  </si>
  <si>
    <t>Системный блок, монитор</t>
  </si>
  <si>
    <t>Ткань для пошива игрушек</t>
  </si>
  <si>
    <t>Управление образования администрациии Чебоксарского района</t>
  </si>
  <si>
    <t>Финансовый отдел администрации Чебоксарского района</t>
  </si>
  <si>
    <t>обьем бюджетных ассигнований (тыс. руб.)</t>
  </si>
  <si>
    <t>увлеличение стоимости материальных запасов</t>
  </si>
  <si>
    <t>Масло</t>
  </si>
  <si>
    <t>Бумага для ксерокса</t>
  </si>
  <si>
    <t>Обложки "Дело"</t>
  </si>
  <si>
    <t>запчасти оргтехники</t>
  </si>
  <si>
    <t>Обслуживание "Контур-Экстерн"</t>
  </si>
  <si>
    <t>Ремонт имущества (компьютера, принтера)</t>
  </si>
  <si>
    <t>Замена барабана</t>
  </si>
  <si>
    <t>Обязательное стра-хование гражданской ответственности вла-дельцев транспортных средств</t>
  </si>
  <si>
    <t>Подписка перио-дических изданий</t>
  </si>
  <si>
    <t>Обслуживание программы "1С-Бухгалтерия"</t>
  </si>
  <si>
    <t>Обслуживание программы "Бюджет-КС"</t>
  </si>
  <si>
    <t>Участие в семинарах</t>
  </si>
  <si>
    <t>Отдел социального развития администрации Чебоксарского района</t>
  </si>
  <si>
    <t>телефон</t>
  </si>
  <si>
    <t>Е.И.</t>
  </si>
  <si>
    <t>интернет</t>
  </si>
  <si>
    <t>вода</t>
  </si>
  <si>
    <t>ком.услуги д/с "Пурнеске"</t>
  </si>
  <si>
    <t>24076.75</t>
  </si>
  <si>
    <t>промывка</t>
  </si>
  <si>
    <t>дератизация</t>
  </si>
  <si>
    <t>Б.П.</t>
  </si>
  <si>
    <t>тех.обслуживание компл.средств охраны</t>
  </si>
  <si>
    <t xml:space="preserve"> Прочие расходы</t>
  </si>
  <si>
    <t>налог на имущество</t>
  </si>
  <si>
    <t>НПК</t>
  </si>
  <si>
    <t>журналы</t>
  </si>
  <si>
    <t>книги</t>
  </si>
  <si>
    <t>эл.книга</t>
  </si>
  <si>
    <t>__</t>
  </si>
  <si>
    <t>мебель</t>
  </si>
  <si>
    <t>2 процессора</t>
  </si>
  <si>
    <t>телевизор ЖК</t>
  </si>
  <si>
    <t>книжные шкафы</t>
  </si>
  <si>
    <t>ксерокс А3</t>
  </si>
  <si>
    <t>столы канцелярские</t>
  </si>
  <si>
    <t>приобретение канцелярских товаров,процессора</t>
  </si>
  <si>
    <t>расходные материалы для оргтехники</t>
  </si>
  <si>
    <t>стройматериалы(ламинат,подложка,укладка)</t>
  </si>
  <si>
    <t>МБОУ ДОД "Атлашевское ДШИ"</t>
  </si>
  <si>
    <t>заправка,замена барабана,ремонт картриджей</t>
  </si>
  <si>
    <t>мультимедийный проектор</t>
  </si>
  <si>
    <t>ноутбук 2 шт.</t>
  </si>
  <si>
    <t>цифровое фортепиано</t>
  </si>
  <si>
    <t>приобретение костюмов</t>
  </si>
  <si>
    <t>мыло туалетное,лампа Лб-40,стиральный порошок"Биолан"эмаль,валик,перчатки резиновые клей ТИТАН,штукатурка,шпатлевка</t>
  </si>
  <si>
    <t>МБОУДОД"Хыркасинская ДШИ"</t>
  </si>
  <si>
    <t>налог на имущество, госпошлина</t>
  </si>
  <si>
    <t>гармонь</t>
  </si>
  <si>
    <t>витрина для экспозиции</t>
  </si>
  <si>
    <t>стеллажи для книг</t>
  </si>
  <si>
    <t>станок для хореографии</t>
  </si>
  <si>
    <t>стойка железная для хореографии</t>
  </si>
  <si>
    <t>баян</t>
  </si>
  <si>
    <t>балалайка</t>
  </si>
  <si>
    <t>домра</t>
  </si>
  <si>
    <t>видеокамера</t>
  </si>
  <si>
    <t>принтер</t>
  </si>
  <si>
    <t>микшер</t>
  </si>
  <si>
    <t>мольберт</t>
  </si>
  <si>
    <t>стул</t>
  </si>
  <si>
    <t>сейф железный</t>
  </si>
  <si>
    <t>гардины</t>
  </si>
  <si>
    <t>костюмы сценические</t>
  </si>
  <si>
    <t>канцелярские товары</t>
  </si>
  <si>
    <t>краска эмаль</t>
  </si>
  <si>
    <t>бумага цветная</t>
  </si>
  <si>
    <t>картридж</t>
  </si>
  <si>
    <t>МУК ЧРМ "Бичурин и современность"</t>
  </si>
  <si>
    <t>гидрав.промывка</t>
  </si>
  <si>
    <t>Услуги по сожержанию имущества</t>
  </si>
  <si>
    <t>техн.обсл.компл.средств охраны</t>
  </si>
  <si>
    <t>сувениры</t>
  </si>
  <si>
    <t>газонокосилка</t>
  </si>
  <si>
    <t>рама экспозиционная</t>
  </si>
  <si>
    <t>витрина</t>
  </si>
  <si>
    <t>процессор для компьютера</t>
  </si>
  <si>
    <t>рассада цветов</t>
  </si>
  <si>
    <t>внешний жесткий диск</t>
  </si>
  <si>
    <t>бумага,бумага цветная,фото бумага</t>
  </si>
  <si>
    <t>батарейка аккумуляторная</t>
  </si>
  <si>
    <t>тонер</t>
  </si>
  <si>
    <t>картридж, диск DVD</t>
  </si>
  <si>
    <t>стиральный порошок,средство для защиты древесины</t>
  </si>
  <si>
    <t>МБОУДОД "Кугесьская"</t>
  </si>
  <si>
    <t>газ 10 кум.м</t>
  </si>
  <si>
    <t>услуги по содержанию имущества</t>
  </si>
  <si>
    <t xml:space="preserve">ноутбук </t>
  </si>
  <si>
    <t>изготовление наружного баннера - вывески</t>
  </si>
  <si>
    <t>чувашские танцевальные рубашки</t>
  </si>
  <si>
    <t>обувь</t>
  </si>
  <si>
    <t>бумага,краска для пола,лампа ЛБ-40,метроном</t>
  </si>
  <si>
    <t>МУ "Централизованная бухгалтерия Чебоксарского района"</t>
  </si>
  <si>
    <t>Техобслуживание оргтехники</t>
  </si>
  <si>
    <t>Приобретение сканеров</t>
  </si>
  <si>
    <t>обслуживание программы1-С "бухгалтерия"</t>
  </si>
  <si>
    <t>приобретение канцелярского товара (бумага офисная)</t>
  </si>
  <si>
    <t>Администрация Чебоксарского района</t>
  </si>
  <si>
    <t>оплата услуг связи</t>
  </si>
  <si>
    <t>единственный источник</t>
  </si>
  <si>
    <t xml:space="preserve">единственный источник </t>
  </si>
  <si>
    <t>канализация</t>
  </si>
  <si>
    <t>промывка отопительной системы</t>
  </si>
  <si>
    <t>б/п</t>
  </si>
  <si>
    <t>итого</t>
  </si>
  <si>
    <t>вывоз снега, сухого муссора</t>
  </si>
  <si>
    <t>санэпиднадзор</t>
  </si>
  <si>
    <t>диагностика  при госуд.техосмотре, шиномонтаж</t>
  </si>
  <si>
    <t>услуги МВД г. Чебоксары охрана</t>
  </si>
  <si>
    <t>текущий ремонт здания администрации</t>
  </si>
  <si>
    <t>текущий ремонт инженерных коммуникаций</t>
  </si>
  <si>
    <t>текущий ремонт оргтехники</t>
  </si>
  <si>
    <t>техобслуживание теплосчетчиков и проведение энергетического обследования</t>
  </si>
  <si>
    <t>договорные( убока помещения)</t>
  </si>
  <si>
    <t>Содержание муниципальных автомобильных дорог</t>
  </si>
  <si>
    <t>страховка автомашин</t>
  </si>
  <si>
    <t>наем жилья</t>
  </si>
  <si>
    <t>обслуживание программы "Элис"</t>
  </si>
  <si>
    <t>содержание территория вокруг здания</t>
  </si>
  <si>
    <t>охрана ОВО п. Кугеси</t>
  </si>
  <si>
    <t>антивирус Касперского</t>
  </si>
  <si>
    <t>изготовление символов района</t>
  </si>
  <si>
    <t>Чувашстат, информуслуги</t>
  </si>
  <si>
    <t xml:space="preserve">введение электронной базы данных </t>
  </si>
  <si>
    <t>приобретение лицензий</t>
  </si>
  <si>
    <t>повышение квалиффикаций</t>
  </si>
  <si>
    <t>плата за негативное воздействин на окружающую среду</t>
  </si>
  <si>
    <t>межевание, проектные работы,изготовление технических и кадастровых паспортов</t>
  </si>
  <si>
    <t>ИП Савинкин типографические услуги</t>
  </si>
  <si>
    <t>объявления в Республиканские газеты, нотариальные услуги</t>
  </si>
  <si>
    <t>приобретение оргтехники,компьютерных столов</t>
  </si>
  <si>
    <t>приобретение фотоаппарата</t>
  </si>
  <si>
    <t>строительство и реконструкция местных автомобильных дорог</t>
  </si>
  <si>
    <t xml:space="preserve">строительство  железобетонного моста через р.Кукшум </t>
  </si>
  <si>
    <t>строительство квартир для переселения из ветхого жилья</t>
  </si>
  <si>
    <t>устройство ограждения(забора) вокруг здания администрации</t>
  </si>
  <si>
    <t>КЗ</t>
  </si>
  <si>
    <t xml:space="preserve">строительство ФАП в д.Курмыши </t>
  </si>
  <si>
    <t>Целевая прграмма "Водоснабжение д.д. Сарабакасы, Мокшино"</t>
  </si>
  <si>
    <t>хозяйственные товары</t>
  </si>
  <si>
    <t>запасные части</t>
  </si>
  <si>
    <t>Код эконо-мической классифи-кации</t>
  </si>
  <si>
    <t>Приобретение компьютера</t>
  </si>
  <si>
    <t>Приобретение пожарного инвентаря</t>
  </si>
  <si>
    <t xml:space="preserve">Приобретение канцтоваров </t>
  </si>
  <si>
    <t>Приобретение хозтоваров</t>
  </si>
  <si>
    <t>Замена насосов на водонапорной башне</t>
  </si>
  <si>
    <t xml:space="preserve">Содержание автомобильных дорог </t>
  </si>
  <si>
    <t>Лабораторное исследование воды</t>
  </si>
  <si>
    <t>Капитальный ремонт ЦСДК</t>
  </si>
  <si>
    <t>Открытый аукцион в электронной форма</t>
  </si>
  <si>
    <t>ЕП</t>
  </si>
  <si>
    <t>Оплата электроэнергии</t>
  </si>
  <si>
    <t xml:space="preserve">Командировочные расходы </t>
  </si>
  <si>
    <t>Заправка катриджа</t>
  </si>
  <si>
    <t>Публикация правовых актов</t>
  </si>
  <si>
    <t>Землеустроительные работы (межевое дело)</t>
  </si>
  <si>
    <t>Изготовление кад. паспартов на здание</t>
  </si>
  <si>
    <t>Разработка правил землепользования и застройки</t>
  </si>
  <si>
    <t>Публикация СМИ свед. о земельных уч.</t>
  </si>
  <si>
    <t xml:space="preserve">Водоснабжение </t>
  </si>
  <si>
    <t>Текущий ремонт светильников</t>
  </si>
  <si>
    <t>Печать нормативно-правовых актов</t>
  </si>
  <si>
    <t>Страхование автомашин</t>
  </si>
  <si>
    <t>диагностика автомашины</t>
  </si>
  <si>
    <t>учеба специалистов</t>
  </si>
  <si>
    <t>работы по изготовлению похозяйств книг</t>
  </si>
  <si>
    <t>услуги по расчету НВОС</t>
  </si>
  <si>
    <t xml:space="preserve"> ГСМ</t>
  </si>
  <si>
    <t>автозапчасти</t>
  </si>
  <si>
    <t xml:space="preserve">Тех. инвентаризация и паспортизация объектов недвижимости  </t>
  </si>
  <si>
    <t>оценка недвижимости</t>
  </si>
  <si>
    <t xml:space="preserve">публикация о продаже зем. участков в СМИ   </t>
  </si>
  <si>
    <t>Хоз. товары</t>
  </si>
  <si>
    <t>Уборка территоррий и вывоз мусора</t>
  </si>
  <si>
    <t>отлов собак</t>
  </si>
  <si>
    <t>текущий ремонт памятников</t>
  </si>
  <si>
    <t>зимнее содержание дорог</t>
  </si>
  <si>
    <t>497.244</t>
  </si>
  <si>
    <t>капиатальный ремонт асфальтированной площадки и парковки</t>
  </si>
  <si>
    <t>ремонт щебенчатой дороги  д.Ердово</t>
  </si>
  <si>
    <t>ремонт асфальтированной дороги по ул.Парковая</t>
  </si>
  <si>
    <t>ремонт дороги в д.Толиково</t>
  </si>
  <si>
    <t>содержание дорог, косьба травы вдоль обочин</t>
  </si>
  <si>
    <t>Текущий ремонт артезианской скважины</t>
  </si>
  <si>
    <t>изготовление проекта водоснабжения д.Н.Магазь</t>
  </si>
  <si>
    <t>гидрологическое заключение проекта водоснабжения д.Н.Магазь</t>
  </si>
  <si>
    <t>топографическое съемка местности</t>
  </si>
  <si>
    <t>измерение сопротивления проводов в скважинах</t>
  </si>
  <si>
    <t>Канц товары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</si>
</sst>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0.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1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b/>
      <sz val="8"/>
      <color rgb="FF000080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6" fillId="0" borderId="0"/>
  </cellStyleXfs>
  <cellXfs count="408">
    <xf numFmtId="0" fontId="0" fillId="0" borderId="0" xfId="0"/>
    <xf numFmtId="0" fontId="0" fillId="0" borderId="0" xfId="0"/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9" fillId="0" borderId="2" xfId="0" applyFont="1" applyBorder="1"/>
    <xf numFmtId="0" fontId="7" fillId="0" borderId="2" xfId="0" applyFont="1" applyBorder="1"/>
    <xf numFmtId="0" fontId="8" fillId="0" borderId="2" xfId="0" applyFont="1" applyBorder="1"/>
    <xf numFmtId="0" fontId="9" fillId="0" borderId="1" xfId="0" applyFont="1" applyBorder="1"/>
    <xf numFmtId="0" fontId="9" fillId="0" borderId="2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2" fillId="2" borderId="2" xfId="0" applyFont="1" applyFill="1" applyBorder="1"/>
    <xf numFmtId="0" fontId="11" fillId="0" borderId="1" xfId="0" applyFont="1" applyBorder="1"/>
    <xf numFmtId="0" fontId="9" fillId="0" borderId="2" xfId="0" applyFont="1" applyBorder="1" applyAlignment="1">
      <alignment wrapText="1"/>
    </xf>
    <xf numFmtId="0" fontId="2" fillId="0" borderId="0" xfId="0" applyFont="1"/>
    <xf numFmtId="0" fontId="13" fillId="0" borderId="2" xfId="0" applyFont="1" applyBorder="1"/>
    <xf numFmtId="0" fontId="2" fillId="0" borderId="2" xfId="0" applyFont="1" applyBorder="1"/>
    <xf numFmtId="0" fontId="13" fillId="0" borderId="1" xfId="0" applyFont="1" applyBorder="1"/>
    <xf numFmtId="0" fontId="2" fillId="0" borderId="1" xfId="0" applyFont="1" applyBorder="1"/>
    <xf numFmtId="0" fontId="13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9" fillId="0" borderId="2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center"/>
    </xf>
    <xf numFmtId="0" fontId="14" fillId="0" borderId="2" xfId="2" applyFont="1" applyBorder="1"/>
    <xf numFmtId="0" fontId="14" fillId="0" borderId="14" xfId="2" applyFont="1" applyFill="1" applyBorder="1"/>
    <xf numFmtId="0" fontId="15" fillId="0" borderId="0" xfId="0" applyFont="1"/>
    <xf numFmtId="0" fontId="9" fillId="0" borderId="2" xfId="0" applyNumberFormat="1" applyFont="1" applyBorder="1" applyAlignment="1">
      <alignment horizontal="center" wrapText="1"/>
    </xf>
    <xf numFmtId="0" fontId="13" fillId="0" borderId="2" xfId="0" applyNumberFormat="1" applyFont="1" applyFill="1" applyBorder="1" applyAlignment="1">
      <alignment horizontal="left" vertical="center" wrapText="1" shrinkToFit="1"/>
    </xf>
    <xf numFmtId="3" fontId="9" fillId="0" borderId="2" xfId="0" applyNumberFormat="1" applyFont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left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2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 shrinkToFit="1"/>
    </xf>
    <xf numFmtId="3" fontId="13" fillId="0" borderId="2" xfId="0" applyNumberFormat="1" applyFont="1" applyBorder="1" applyAlignment="1">
      <alignment horizontal="center" wrapText="1"/>
    </xf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right" wrapText="1"/>
    </xf>
    <xf numFmtId="0" fontId="2" fillId="0" borderId="9" xfId="0" applyFont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5" fillId="0" borderId="6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2"/>
    </xf>
    <xf numFmtId="0" fontId="2" fillId="0" borderId="2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 indent="2"/>
    </xf>
    <xf numFmtId="0" fontId="2" fillId="0" borderId="1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9" fillId="0" borderId="17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24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3" fontId="13" fillId="0" borderId="2" xfId="0" applyNumberFormat="1" applyFont="1" applyFill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/>
    <xf numFmtId="3" fontId="2" fillId="0" borderId="2" xfId="0" applyNumberFormat="1" applyFont="1" applyFill="1" applyBorder="1"/>
    <xf numFmtId="3" fontId="13" fillId="0" borderId="2" xfId="0" applyNumberFormat="1" applyFont="1" applyFill="1" applyBorder="1"/>
    <xf numFmtId="3" fontId="2" fillId="2" borderId="2" xfId="0" applyNumberFormat="1" applyFont="1" applyFill="1" applyBorder="1" applyAlignment="1">
      <alignment vertical="center" wrapText="1"/>
    </xf>
    <xf numFmtId="0" fontId="9" fillId="0" borderId="26" xfId="0" applyFont="1" applyBorder="1" applyAlignment="1">
      <alignment horizontal="center" wrapText="1"/>
    </xf>
    <xf numFmtId="0" fontId="18" fillId="0" borderId="4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8" fillId="0" borderId="0" xfId="0" applyFont="1" applyAlignment="1">
      <alignment wrapText="1"/>
    </xf>
    <xf numFmtId="0" fontId="18" fillId="0" borderId="6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44" fontId="18" fillId="0" borderId="15" xfId="1" applyFont="1" applyBorder="1" applyAlignment="1">
      <alignment horizontal="center" vertical="top" wrapText="1"/>
    </xf>
    <xf numFmtId="44" fontId="18" fillId="0" borderId="5" xfId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20" fillId="0" borderId="2" xfId="2" applyFont="1" applyBorder="1" applyAlignment="1">
      <alignment horizontal="left" vertical="center" wrapText="1"/>
    </xf>
    <xf numFmtId="165" fontId="18" fillId="0" borderId="2" xfId="2" applyNumberFormat="1" applyFont="1" applyBorder="1" applyAlignment="1">
      <alignment horizontal="right"/>
    </xf>
    <xf numFmtId="0" fontId="18" fillId="0" borderId="22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20" fillId="0" borderId="2" xfId="2" applyFont="1" applyFill="1" applyBorder="1" applyAlignment="1">
      <alignment horizontal="left" vertical="center" wrapText="1"/>
    </xf>
    <xf numFmtId="0" fontId="20" fillId="0" borderId="2" xfId="2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165" fontId="18" fillId="0" borderId="0" xfId="2" applyNumberFormat="1" applyFont="1" applyBorder="1" applyAlignment="1">
      <alignment horizontal="right"/>
    </xf>
    <xf numFmtId="0" fontId="18" fillId="0" borderId="1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 indent="2"/>
    </xf>
    <xf numFmtId="0" fontId="18" fillId="0" borderId="12" xfId="0" applyFont="1" applyBorder="1" applyAlignment="1">
      <alignment horizontal="left" vertical="top" wrapText="1" indent="2"/>
    </xf>
    <xf numFmtId="0" fontId="18" fillId="0" borderId="0" xfId="0" applyFont="1" applyAlignment="1">
      <alignment horizontal="justify"/>
    </xf>
    <xf numFmtId="0" fontId="18" fillId="0" borderId="23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8" fillId="0" borderId="0" xfId="0" applyFont="1" applyAlignment="1">
      <alignment vertical="top"/>
    </xf>
    <xf numFmtId="0" fontId="18" fillId="0" borderId="2" xfId="0" applyFont="1" applyBorder="1" applyAlignment="1">
      <alignment vertical="top"/>
    </xf>
    <xf numFmtId="0" fontId="18" fillId="0" borderId="29" xfId="0" applyFont="1" applyBorder="1" applyAlignment="1">
      <alignment horizontal="left" wrapText="1" indent="2"/>
    </xf>
    <xf numFmtId="0" fontId="15" fillId="0" borderId="9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2" fillId="6" borderId="2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2" fillId="6" borderId="2" xfId="0" applyFont="1" applyFill="1" applyBorder="1"/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vertical="center" wrapText="1"/>
    </xf>
    <xf numFmtId="0" fontId="2" fillId="0" borderId="9" xfId="0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3" fillId="0" borderId="15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1" fillId="0" borderId="15" xfId="3" applyFont="1" applyFill="1" applyBorder="1" applyAlignment="1">
      <alignment horizontal="center" wrapText="1"/>
    </xf>
    <xf numFmtId="2" fontId="21" fillId="0" borderId="5" xfId="3" applyNumberFormat="1" applyFont="1" applyFill="1" applyBorder="1" applyAlignment="1">
      <alignment horizontal="right" wrapText="1"/>
    </xf>
    <xf numFmtId="2" fontId="2" fillId="0" borderId="2" xfId="0" applyNumberFormat="1" applyFont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wrapText="1"/>
    </xf>
    <xf numFmtId="0" fontId="2" fillId="3" borderId="2" xfId="0" applyFont="1" applyFill="1" applyBorder="1"/>
    <xf numFmtId="2" fontId="2" fillId="0" borderId="5" xfId="0" applyNumberFormat="1" applyFont="1" applyFill="1" applyBorder="1" applyAlignment="1">
      <alignment wrapText="1"/>
    </xf>
    <xf numFmtId="2" fontId="13" fillId="0" borderId="5" xfId="0" applyNumberFormat="1" applyFont="1" applyFill="1" applyBorder="1" applyAlignment="1">
      <alignment wrapText="1"/>
    </xf>
    <xf numFmtId="2" fontId="2" fillId="3" borderId="2" xfId="0" applyNumberFormat="1" applyFont="1" applyFill="1" applyBorder="1"/>
    <xf numFmtId="0" fontId="22" fillId="0" borderId="0" xfId="0" applyFont="1" applyAlignment="1">
      <alignment wrapText="1"/>
    </xf>
    <xf numFmtId="2" fontId="2" fillId="0" borderId="2" xfId="0" applyNumberFormat="1" applyFont="1" applyBorder="1"/>
    <xf numFmtId="0" fontId="9" fillId="0" borderId="1" xfId="0" applyFont="1" applyFill="1" applyBorder="1" applyAlignment="1">
      <alignment horizontal="left" vertical="distributed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NumberFormat="1" applyFont="1" applyBorder="1" applyAlignment="1">
      <alignment vertical="distributed" wrapText="1"/>
    </xf>
    <xf numFmtId="0" fontId="9" fillId="0" borderId="1" xfId="0" applyNumberFormat="1" applyFont="1" applyBorder="1" applyAlignment="1">
      <alignment horizontal="center" wrapText="1"/>
    </xf>
    <xf numFmtId="0" fontId="8" fillId="0" borderId="3" xfId="0" applyFont="1" applyBorder="1"/>
    <xf numFmtId="0" fontId="5" fillId="0" borderId="3" xfId="0" applyFont="1" applyFill="1" applyBorder="1" applyAlignment="1">
      <alignment horizontal="left" vertical="distributed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NumberFormat="1" applyFont="1" applyBorder="1" applyAlignment="1">
      <alignment vertical="distributed" wrapText="1"/>
    </xf>
    <xf numFmtId="0" fontId="5" fillId="0" borderId="3" xfId="0" applyNumberFormat="1" applyFont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12" fillId="0" borderId="3" xfId="0" applyFont="1" applyFill="1" applyBorder="1" applyAlignment="1">
      <alignment vertical="distributed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" xfId="0" applyNumberFormat="1" applyFont="1" applyBorder="1" applyAlignment="1">
      <alignment vertical="distributed" wrapText="1"/>
    </xf>
    <xf numFmtId="0" fontId="11" fillId="0" borderId="3" xfId="0" applyNumberFormat="1" applyFont="1" applyBorder="1" applyAlignment="1">
      <alignment horizontal="center" wrapText="1"/>
    </xf>
    <xf numFmtId="0" fontId="12" fillId="0" borderId="3" xfId="0" applyNumberFormat="1" applyFont="1" applyFill="1" applyBorder="1" applyAlignment="1">
      <alignment horizontal="center" wrapText="1"/>
    </xf>
    <xf numFmtId="0" fontId="11" fillId="0" borderId="14" xfId="0" applyFont="1" applyBorder="1"/>
    <xf numFmtId="0" fontId="11" fillId="0" borderId="3" xfId="0" applyFont="1" applyFill="1" applyBorder="1" applyAlignment="1">
      <alignment vertical="distributed"/>
    </xf>
    <xf numFmtId="0" fontId="11" fillId="0" borderId="3" xfId="0" applyFont="1" applyFill="1" applyBorder="1" applyAlignment="1">
      <alignment vertical="distributed" wrapText="1" shrinkToFit="1"/>
    </xf>
    <xf numFmtId="0" fontId="11" fillId="0" borderId="3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vertical="distributed"/>
    </xf>
    <xf numFmtId="0" fontId="11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vertical="distributed" wrapText="1" shrinkToFit="1"/>
    </xf>
    <xf numFmtId="0" fontId="11" fillId="0" borderId="3" xfId="0" applyFont="1" applyBorder="1"/>
    <xf numFmtId="0" fontId="12" fillId="0" borderId="2" xfId="0" applyFont="1" applyFill="1" applyBorder="1" applyAlignment="1">
      <alignment vertical="distributed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1" fillId="0" borderId="2" xfId="0" applyNumberFormat="1" applyFont="1" applyFill="1" applyBorder="1" applyAlignment="1">
      <alignment vertical="distributed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12" fillId="0" borderId="2" xfId="0" applyNumberFormat="1" applyFont="1" applyFill="1" applyBorder="1" applyAlignment="1">
      <alignment vertical="distributed" wrapText="1"/>
    </xf>
    <xf numFmtId="0" fontId="12" fillId="0" borderId="2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vertical="distributed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" xfId="0" applyNumberFormat="1" applyFont="1" applyFill="1" applyBorder="1" applyAlignment="1">
      <alignment vertical="distributed" wrapText="1"/>
    </xf>
    <xf numFmtId="0" fontId="11" fillId="0" borderId="1" xfId="0" applyNumberFormat="1" applyFont="1" applyFill="1" applyBorder="1" applyAlignment="1">
      <alignment horizontal="center" wrapText="1"/>
    </xf>
    <xf numFmtId="0" fontId="11" fillId="0" borderId="14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8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9" borderId="31" xfId="0" applyFont="1" applyFill="1" applyBorder="1"/>
    <xf numFmtId="164" fontId="9" fillId="0" borderId="2" xfId="0" applyNumberFormat="1" applyFont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164" fontId="13" fillId="10" borderId="2" xfId="0" applyNumberFormat="1" applyFont="1" applyFill="1" applyBorder="1" applyAlignment="1">
      <alignment vertical="center" wrapText="1"/>
    </xf>
    <xf numFmtId="1" fontId="13" fillId="10" borderId="2" xfId="0" applyNumberFormat="1" applyFont="1" applyFill="1" applyBorder="1" applyAlignment="1">
      <alignment vertical="center" wrapText="1"/>
    </xf>
    <xf numFmtId="164" fontId="23" fillId="10" borderId="2" xfId="0" applyNumberFormat="1" applyFont="1" applyFill="1" applyBorder="1" applyAlignment="1">
      <alignment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vertical="center" wrapText="1"/>
    </xf>
    <xf numFmtId="1" fontId="9" fillId="0" borderId="2" xfId="0" applyNumberFormat="1" applyFont="1" applyBorder="1" applyAlignment="1">
      <alignment vertical="center" wrapText="1"/>
    </xf>
    <xf numFmtId="164" fontId="21" fillId="3" borderId="2" xfId="0" applyNumberFormat="1" applyFont="1" applyFill="1" applyBorder="1" applyAlignment="1">
      <alignment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vertical="center" wrapText="1"/>
    </xf>
    <xf numFmtId="1" fontId="9" fillId="3" borderId="2" xfId="0" applyNumberFormat="1" applyFont="1" applyFill="1" applyBorder="1" applyAlignment="1">
      <alignment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vertical="center" wrapText="1"/>
    </xf>
    <xf numFmtId="1" fontId="13" fillId="4" borderId="2" xfId="0" applyNumberFormat="1" applyFont="1" applyFill="1" applyBorder="1" applyAlignment="1">
      <alignment vertical="center" wrapText="1"/>
    </xf>
    <xf numFmtId="164" fontId="23" fillId="4" borderId="2" xfId="0" applyNumberFormat="1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vertical="center" wrapText="1"/>
    </xf>
    <xf numFmtId="164" fontId="21" fillId="3" borderId="2" xfId="0" applyNumberFormat="1" applyFont="1" applyFill="1" applyBorder="1" applyAlignment="1">
      <alignment vertical="center"/>
    </xf>
    <xf numFmtId="164" fontId="21" fillId="3" borderId="2" xfId="0" applyNumberFormat="1" applyFont="1" applyFill="1" applyBorder="1" applyAlignment="1">
      <alignment wrapText="1"/>
    </xf>
    <xf numFmtId="164" fontId="21" fillId="3" borderId="2" xfId="0" applyNumberFormat="1" applyFont="1" applyFill="1" applyBorder="1" applyAlignment="1"/>
    <xf numFmtId="1" fontId="9" fillId="0" borderId="2" xfId="0" applyNumberFormat="1" applyFont="1" applyFill="1" applyBorder="1" applyAlignment="1">
      <alignment horizontal="center" vertical="center" wrapText="1"/>
    </xf>
    <xf numFmtId="164" fontId="21" fillId="3" borderId="2" xfId="0" applyNumberFormat="1" applyFont="1" applyFill="1" applyBorder="1"/>
    <xf numFmtId="164" fontId="23" fillId="4" borderId="2" xfId="0" applyNumberFormat="1" applyFont="1" applyFill="1" applyBorder="1"/>
    <xf numFmtId="164" fontId="9" fillId="4" borderId="2" xfId="0" applyNumberFormat="1" applyFont="1" applyFill="1" applyBorder="1" applyAlignment="1">
      <alignment vertical="center" wrapText="1"/>
    </xf>
    <xf numFmtId="1" fontId="9" fillId="4" borderId="2" xfId="0" applyNumberFormat="1" applyFont="1" applyFill="1" applyBorder="1" applyAlignment="1">
      <alignment vertical="center" wrapText="1"/>
    </xf>
    <xf numFmtId="164" fontId="21" fillId="4" borderId="2" xfId="0" applyNumberFormat="1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/>
    <xf numFmtId="0" fontId="9" fillId="0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11" borderId="41" xfId="0" applyFont="1" applyFill="1" applyBorder="1"/>
    <xf numFmtId="0" fontId="2" fillId="0" borderId="40" xfId="0" applyFont="1" applyBorder="1"/>
    <xf numFmtId="164" fontId="2" fillId="0" borderId="40" xfId="0" applyNumberFormat="1" applyFont="1" applyBorder="1"/>
    <xf numFmtId="0" fontId="9" fillId="0" borderId="39" xfId="0" applyFont="1" applyBorder="1" applyAlignment="1">
      <alignment vertical="center" wrapText="1"/>
    </xf>
    <xf numFmtId="0" fontId="9" fillId="0" borderId="40" xfId="0" applyFont="1" applyBorder="1"/>
    <xf numFmtId="0" fontId="9" fillId="0" borderId="40" xfId="0" applyFont="1" applyFill="1" applyBorder="1" applyAlignment="1">
      <alignment vertical="center" wrapText="1"/>
    </xf>
    <xf numFmtId="0" fontId="9" fillId="0" borderId="40" xfId="0" applyFont="1" applyBorder="1" applyAlignment="1">
      <alignment horizontal="right" vertical="center" wrapText="1"/>
    </xf>
    <xf numFmtId="164" fontId="9" fillId="0" borderId="40" xfId="0" applyNumberFormat="1" applyFont="1" applyFill="1" applyBorder="1" applyAlignment="1">
      <alignment vertical="center" wrapText="1"/>
    </xf>
    <xf numFmtId="164" fontId="9" fillId="0" borderId="40" xfId="0" applyNumberFormat="1" applyFont="1" applyBorder="1" applyAlignment="1">
      <alignment horizontal="right"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39" xfId="0" applyFont="1" applyFill="1" applyBorder="1" applyAlignment="1">
      <alignment horizontal="left" vertical="center" wrapText="1" shrinkToFit="1"/>
    </xf>
    <xf numFmtId="0" fontId="9" fillId="0" borderId="40" xfId="0" applyFont="1" applyBorder="1" applyAlignment="1">
      <alignment horizontal="right"/>
    </xf>
    <xf numFmtId="0" fontId="9" fillId="0" borderId="40" xfId="0" applyFont="1" applyFill="1" applyBorder="1" applyAlignment="1">
      <alignment horizontal="right" vertical="center" wrapText="1"/>
    </xf>
    <xf numFmtId="0" fontId="9" fillId="0" borderId="39" xfId="0" applyFont="1" applyBorder="1"/>
    <xf numFmtId="0" fontId="9" fillId="0" borderId="40" xfId="0" applyFont="1" applyFill="1" applyBorder="1"/>
    <xf numFmtId="164" fontId="9" fillId="0" borderId="40" xfId="0" applyNumberFormat="1" applyFont="1" applyBorder="1" applyAlignment="1">
      <alignment horizontal="right"/>
    </xf>
    <xf numFmtId="2" fontId="9" fillId="0" borderId="40" xfId="0" applyNumberFormat="1" applyFont="1" applyFill="1" applyBorder="1" applyAlignment="1">
      <alignment horizontal="right"/>
    </xf>
    <xf numFmtId="2" fontId="9" fillId="0" borderId="40" xfId="0" applyNumberFormat="1" applyFont="1" applyBorder="1" applyAlignment="1">
      <alignment horizontal="right"/>
    </xf>
    <xf numFmtId="164" fontId="9" fillId="0" borderId="40" xfId="0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center" vertical="center" wrapText="1"/>
    </xf>
    <xf numFmtId="2" fontId="9" fillId="0" borderId="40" xfId="0" applyNumberFormat="1" applyFont="1" applyBorder="1" applyAlignment="1">
      <alignment vertical="center" wrapText="1"/>
    </xf>
    <xf numFmtId="2" fontId="9" fillId="0" borderId="40" xfId="0" applyNumberFormat="1" applyFont="1" applyFill="1" applyBorder="1" applyAlignment="1">
      <alignment vertical="center" wrapText="1"/>
    </xf>
    <xf numFmtId="164" fontId="9" fillId="0" borderId="40" xfId="0" applyNumberFormat="1" applyFont="1" applyBorder="1" applyAlignment="1">
      <alignment vertical="center" wrapText="1"/>
    </xf>
    <xf numFmtId="0" fontId="9" fillId="0" borderId="40" xfId="0" applyFont="1" applyBorder="1" applyAlignment="1">
      <alignment horizontal="center" vertical="center" wrapText="1"/>
    </xf>
    <xf numFmtId="164" fontId="9" fillId="11" borderId="40" xfId="0" applyNumberFormat="1" applyFont="1" applyFill="1" applyBorder="1" applyAlignment="1">
      <alignment vertical="center" wrapText="1"/>
    </xf>
    <xf numFmtId="0" fontId="9" fillId="11" borderId="40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justify"/>
    </xf>
    <xf numFmtId="0" fontId="9" fillId="11" borderId="40" xfId="0" applyFont="1" applyFill="1" applyBorder="1" applyAlignment="1">
      <alignment vertical="center" wrapText="1"/>
    </xf>
    <xf numFmtId="164" fontId="9" fillId="0" borderId="40" xfId="0" applyNumberFormat="1" applyFont="1" applyFill="1" applyBorder="1" applyAlignment="1">
      <alignment horizontal="right"/>
    </xf>
    <xf numFmtId="0" fontId="9" fillId="11" borderId="42" xfId="0" applyFont="1" applyFill="1" applyBorder="1" applyAlignment="1">
      <alignment horizontal="center" vertical="center" wrapText="1"/>
    </xf>
    <xf numFmtId="0" fontId="13" fillId="0" borderId="39" xfId="0" applyFont="1" applyBorder="1"/>
    <xf numFmtId="2" fontId="16" fillId="0" borderId="40" xfId="0" applyNumberFormat="1" applyFont="1" applyFill="1" applyBorder="1" applyAlignment="1">
      <alignment horizontal="right"/>
    </xf>
    <xf numFmtId="2" fontId="9" fillId="11" borderId="40" xfId="0" applyNumberFormat="1" applyFont="1" applyFill="1" applyBorder="1" applyAlignment="1">
      <alignment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18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0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0" xfId="2" applyAlignment="1">
      <alignment horizontal="center"/>
    </xf>
    <xf numFmtId="0" fontId="2" fillId="0" borderId="7" xfId="0" applyFont="1" applyBorder="1" applyAlignment="1">
      <alignment horizontal="center" wrapText="1"/>
    </xf>
    <xf numFmtId="0" fontId="9" fillId="0" borderId="2" xfId="2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7" fillId="0" borderId="13" xfId="0" applyFont="1" applyBorder="1"/>
    <xf numFmtId="0" fontId="17" fillId="0" borderId="10" xfId="0" applyFont="1" applyBorder="1"/>
    <xf numFmtId="0" fontId="17" fillId="0" borderId="8" xfId="0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18" fillId="0" borderId="23" xfId="0" applyFont="1" applyBorder="1" applyAlignment="1">
      <alignment wrapText="1"/>
    </xf>
    <xf numFmtId="0" fontId="19" fillId="0" borderId="23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0" xfId="0" applyFont="1" applyAlignment="1">
      <alignment wrapText="1"/>
    </xf>
    <xf numFmtId="0" fontId="18" fillId="0" borderId="13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4" fontId="18" fillId="0" borderId="15" xfId="1" applyFont="1" applyBorder="1" applyAlignment="1">
      <alignment horizontal="center" vertical="top" wrapText="1"/>
    </xf>
    <xf numFmtId="44" fontId="18" fillId="0" borderId="5" xfId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right" vertical="top" wrapText="1"/>
    </xf>
    <xf numFmtId="0" fontId="18" fillId="0" borderId="6" xfId="0" applyFont="1" applyBorder="1" applyAlignment="1">
      <alignment horizontal="right" vertical="top" wrapText="1"/>
    </xf>
    <xf numFmtId="0" fontId="18" fillId="0" borderId="27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18" fillId="0" borderId="29" xfId="0" applyFont="1" applyBorder="1" applyAlignment="1">
      <alignment vertical="top" wrapText="1"/>
    </xf>
    <xf numFmtId="0" fontId="18" fillId="0" borderId="35" xfId="0" applyFont="1" applyBorder="1" applyAlignment="1">
      <alignment vertical="top" wrapText="1"/>
    </xf>
    <xf numFmtId="0" fontId="18" fillId="0" borderId="36" xfId="0" applyFont="1" applyBorder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37" xfId="0" applyFont="1" applyBorder="1" applyAlignment="1">
      <alignment vertical="top" wrapText="1"/>
    </xf>
    <xf numFmtId="0" fontId="18" fillId="0" borderId="38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8" fillId="0" borderId="13" xfId="2" applyFont="1" applyFill="1" applyBorder="1" applyAlignment="1">
      <alignment horizontal="left" vertical="center" wrapText="1"/>
    </xf>
    <xf numFmtId="0" fontId="18" fillId="0" borderId="28" xfId="2" applyFont="1" applyFill="1" applyBorder="1" applyAlignment="1">
      <alignment horizontal="left" vertical="center" wrapText="1"/>
    </xf>
    <xf numFmtId="0" fontId="18" fillId="0" borderId="13" xfId="2" applyFont="1" applyFill="1" applyBorder="1" applyAlignment="1">
      <alignment horizontal="left" vertical="top" wrapText="1"/>
    </xf>
    <xf numFmtId="0" fontId="18" fillId="0" borderId="10" xfId="2" applyFont="1" applyFill="1" applyBorder="1" applyAlignment="1">
      <alignment horizontal="left" vertical="top" wrapText="1"/>
    </xf>
    <xf numFmtId="0" fontId="18" fillId="0" borderId="32" xfId="0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1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8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justify" vertical="top" wrapText="1"/>
    </xf>
    <xf numFmtId="0" fontId="18" fillId="0" borderId="18" xfId="0" applyFont="1" applyBorder="1" applyAlignment="1">
      <alignment wrapText="1"/>
    </xf>
    <xf numFmtId="0" fontId="15" fillId="0" borderId="4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9" fillId="0" borderId="15" xfId="0" applyNumberFormat="1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wrapText="1"/>
    </xf>
    <xf numFmtId="0" fontId="24" fillId="0" borderId="0" xfId="0" applyFont="1"/>
  </cellXfs>
  <cellStyles count="4">
    <cellStyle name="Денежный" xfId="1" builtinId="4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27"/>
  <sheetViews>
    <sheetView tabSelected="1" topLeftCell="A1421" workbookViewId="0">
      <selection activeCell="F1424" sqref="F1424"/>
    </sheetView>
  </sheetViews>
  <sheetFormatPr defaultRowHeight="15"/>
  <cols>
    <col min="1" max="10" width="9.140625" customWidth="1"/>
    <col min="11" max="11" width="2.5703125" customWidth="1"/>
    <col min="12" max="12" width="2" customWidth="1"/>
    <col min="13" max="13" width="1.85546875" customWidth="1"/>
    <col min="14" max="14" width="2" customWidth="1"/>
    <col min="15" max="16" width="1.28515625" customWidth="1"/>
    <col min="17" max="17" width="1.42578125" customWidth="1"/>
    <col min="18" max="18" width="1" customWidth="1"/>
    <col min="19" max="21" width="1.140625" customWidth="1"/>
    <col min="22" max="22" width="0.85546875" customWidth="1"/>
    <col min="23" max="23" width="1" customWidth="1"/>
  </cols>
  <sheetData>
    <row r="1" spans="1:10">
      <c r="G1" t="s">
        <v>0</v>
      </c>
    </row>
    <row r="2" spans="1:10">
      <c r="F2" t="s">
        <v>1</v>
      </c>
    </row>
    <row r="3" spans="1:10">
      <c r="F3" t="s">
        <v>2</v>
      </c>
    </row>
    <row r="4" spans="1:10">
      <c r="G4" t="s">
        <v>3</v>
      </c>
    </row>
    <row r="6" spans="1:10">
      <c r="E6" t="s">
        <v>4</v>
      </c>
    </row>
    <row r="8" spans="1:10">
      <c r="A8" s="294" t="s">
        <v>5</v>
      </c>
      <c r="B8" s="280" t="s">
        <v>6</v>
      </c>
      <c r="C8" s="280" t="s">
        <v>7</v>
      </c>
      <c r="D8" s="280" t="s">
        <v>8</v>
      </c>
      <c r="E8" s="280" t="s">
        <v>9</v>
      </c>
      <c r="F8" s="280" t="s">
        <v>10</v>
      </c>
      <c r="G8" s="280"/>
      <c r="H8" s="280"/>
      <c r="I8" s="280"/>
      <c r="J8" s="280"/>
    </row>
    <row r="9" spans="1:10">
      <c r="A9" s="295"/>
      <c r="B9" s="280"/>
      <c r="C9" s="280"/>
      <c r="D9" s="280"/>
      <c r="E9" s="280"/>
      <c r="F9" s="9" t="s">
        <v>11</v>
      </c>
      <c r="G9" s="9" t="s">
        <v>12</v>
      </c>
      <c r="H9" s="9" t="s">
        <v>13</v>
      </c>
      <c r="I9" s="9" t="s">
        <v>14</v>
      </c>
      <c r="J9" s="9" t="s">
        <v>15</v>
      </c>
    </row>
    <row r="10" spans="1:10" ht="22.5">
      <c r="A10" s="9">
        <v>1</v>
      </c>
      <c r="B10" s="10" t="s">
        <v>16</v>
      </c>
      <c r="C10" s="10">
        <v>221</v>
      </c>
      <c r="D10" s="10" t="s">
        <v>17</v>
      </c>
      <c r="E10" s="10" t="s">
        <v>18</v>
      </c>
      <c r="F10" s="11">
        <v>41</v>
      </c>
      <c r="G10" s="10">
        <v>10.25</v>
      </c>
      <c r="H10" s="10">
        <v>10.25</v>
      </c>
      <c r="I10" s="10">
        <v>10.25</v>
      </c>
      <c r="J10" s="10">
        <v>10.25</v>
      </c>
    </row>
    <row r="11" spans="1:10" ht="33.75">
      <c r="A11" s="9">
        <v>2</v>
      </c>
      <c r="B11" s="10" t="s">
        <v>19</v>
      </c>
      <c r="C11" s="10">
        <v>223</v>
      </c>
      <c r="D11" s="10" t="s">
        <v>20</v>
      </c>
      <c r="E11" s="10" t="s">
        <v>18</v>
      </c>
      <c r="F11" s="11">
        <v>263</v>
      </c>
      <c r="G11" s="10">
        <v>116</v>
      </c>
      <c r="H11" s="10">
        <v>116</v>
      </c>
      <c r="I11" s="10">
        <v>15.5</v>
      </c>
      <c r="J11" s="10">
        <v>15.5</v>
      </c>
    </row>
    <row r="12" spans="1:10" ht="22.5">
      <c r="A12" s="9">
        <v>3</v>
      </c>
      <c r="B12" s="10"/>
      <c r="C12" s="10">
        <v>223</v>
      </c>
      <c r="D12" s="10" t="s">
        <v>21</v>
      </c>
      <c r="E12" s="10" t="s">
        <v>18</v>
      </c>
      <c r="F12" s="11">
        <v>38</v>
      </c>
      <c r="G12" s="10">
        <v>16.8</v>
      </c>
      <c r="H12" s="10">
        <v>4.4000000000000004</v>
      </c>
      <c r="I12" s="10">
        <v>0</v>
      </c>
      <c r="J12" s="10">
        <v>16.8</v>
      </c>
    </row>
    <row r="13" spans="1:10" ht="22.5">
      <c r="A13" s="9">
        <v>4</v>
      </c>
      <c r="B13" s="10"/>
      <c r="C13" s="10">
        <v>223</v>
      </c>
      <c r="D13" s="10" t="s">
        <v>22</v>
      </c>
      <c r="E13" s="10" t="s">
        <v>18</v>
      </c>
      <c r="F13" s="11">
        <v>324</v>
      </c>
      <c r="G13" s="10">
        <v>234</v>
      </c>
      <c r="H13" s="10">
        <v>90</v>
      </c>
      <c r="I13" s="10"/>
      <c r="J13" s="10"/>
    </row>
    <row r="14" spans="1:10" ht="56.25">
      <c r="A14" s="9">
        <v>5</v>
      </c>
      <c r="B14" s="10" t="s">
        <v>23</v>
      </c>
      <c r="C14" s="10">
        <v>225</v>
      </c>
      <c r="D14" s="10" t="s">
        <v>24</v>
      </c>
      <c r="E14" s="10" t="s">
        <v>25</v>
      </c>
      <c r="F14" s="11">
        <v>4.2</v>
      </c>
      <c r="G14" s="10">
        <v>1.05</v>
      </c>
      <c r="H14" s="10">
        <v>1.05</v>
      </c>
      <c r="I14" s="10">
        <v>1.05</v>
      </c>
      <c r="J14" s="10">
        <v>1.05</v>
      </c>
    </row>
    <row r="15" spans="1:10" ht="79.5">
      <c r="A15" s="9">
        <v>6</v>
      </c>
      <c r="B15" s="10"/>
      <c r="C15" s="10">
        <v>225</v>
      </c>
      <c r="D15" s="12" t="s">
        <v>26</v>
      </c>
      <c r="E15" s="10" t="s">
        <v>25</v>
      </c>
      <c r="F15" s="11">
        <v>20.8</v>
      </c>
      <c r="G15" s="10">
        <v>5.2</v>
      </c>
      <c r="H15" s="10">
        <v>5.2</v>
      </c>
      <c r="I15" s="10">
        <v>5.2</v>
      </c>
      <c r="J15" s="10">
        <v>5.2</v>
      </c>
    </row>
    <row r="16" spans="1:10" ht="22.5">
      <c r="A16" s="9">
        <v>7</v>
      </c>
      <c r="B16" s="10"/>
      <c r="C16" s="10">
        <v>225</v>
      </c>
      <c r="D16" s="10" t="s">
        <v>27</v>
      </c>
      <c r="E16" s="10" t="s">
        <v>25</v>
      </c>
      <c r="F16" s="11">
        <v>1.3</v>
      </c>
      <c r="G16" s="10"/>
      <c r="H16" s="10"/>
      <c r="I16" s="10">
        <v>1.3</v>
      </c>
      <c r="J16" s="10"/>
    </row>
    <row r="17" spans="1:10" ht="33.75">
      <c r="A17" s="9">
        <v>8</v>
      </c>
      <c r="B17" s="10"/>
      <c r="C17" s="10">
        <v>225</v>
      </c>
      <c r="D17" s="10" t="s">
        <v>28</v>
      </c>
      <c r="E17" s="10" t="s">
        <v>25</v>
      </c>
      <c r="F17" s="11">
        <v>1.2</v>
      </c>
      <c r="G17" s="10"/>
      <c r="H17" s="10"/>
      <c r="I17" s="10">
        <v>1.2</v>
      </c>
      <c r="J17" s="10"/>
    </row>
    <row r="18" spans="1:10" ht="56.25">
      <c r="A18" s="9">
        <v>9</v>
      </c>
      <c r="B18" s="10"/>
      <c r="C18" s="10">
        <v>225</v>
      </c>
      <c r="D18" s="10" t="s">
        <v>29</v>
      </c>
      <c r="E18" s="10" t="s">
        <v>25</v>
      </c>
      <c r="F18" s="11">
        <v>8.8000000000000007</v>
      </c>
      <c r="G18" s="10"/>
      <c r="H18" s="10">
        <v>8.8000000000000007</v>
      </c>
      <c r="I18" s="10"/>
      <c r="J18" s="10"/>
    </row>
    <row r="19" spans="1:10" ht="101.25">
      <c r="A19" s="9">
        <v>10</v>
      </c>
      <c r="B19" s="10"/>
      <c r="C19" s="10">
        <v>225</v>
      </c>
      <c r="D19" s="10" t="s">
        <v>30</v>
      </c>
      <c r="E19" s="10" t="s">
        <v>25</v>
      </c>
      <c r="F19" s="11">
        <v>44.4</v>
      </c>
      <c r="G19" s="10"/>
      <c r="H19" s="10">
        <v>44.4</v>
      </c>
      <c r="I19" s="10"/>
      <c r="J19" s="10"/>
    </row>
    <row r="20" spans="1:10" ht="33.75">
      <c r="A20" s="9">
        <v>11</v>
      </c>
      <c r="B20" s="10"/>
      <c r="C20" s="10">
        <v>225</v>
      </c>
      <c r="D20" s="10" t="s">
        <v>31</v>
      </c>
      <c r="E20" s="10" t="s">
        <v>25</v>
      </c>
      <c r="F20" s="11">
        <v>220</v>
      </c>
      <c r="G20" s="10">
        <v>63</v>
      </c>
      <c r="H20" s="10"/>
      <c r="I20" s="10">
        <v>82</v>
      </c>
      <c r="J20" s="10">
        <v>75</v>
      </c>
    </row>
    <row r="21" spans="1:10" ht="33.75">
      <c r="A21" s="9">
        <v>12</v>
      </c>
      <c r="B21" s="10"/>
      <c r="C21" s="10">
        <v>225</v>
      </c>
      <c r="D21" s="10" t="s">
        <v>31</v>
      </c>
      <c r="E21" s="10" t="s">
        <v>32</v>
      </c>
      <c r="F21" s="11">
        <v>136</v>
      </c>
      <c r="G21" s="10"/>
      <c r="H21" s="10">
        <v>0</v>
      </c>
      <c r="I21" s="10">
        <v>136</v>
      </c>
      <c r="J21" s="10"/>
    </row>
    <row r="22" spans="1:10" ht="78.75">
      <c r="A22" s="9">
        <v>13</v>
      </c>
      <c r="B22" s="10"/>
      <c r="C22" s="10">
        <v>225</v>
      </c>
      <c r="D22" s="10" t="s">
        <v>33</v>
      </c>
      <c r="E22" s="10" t="s">
        <v>34</v>
      </c>
      <c r="F22" s="11">
        <v>390</v>
      </c>
      <c r="G22" s="10"/>
      <c r="H22" s="10"/>
      <c r="I22" s="10">
        <v>390</v>
      </c>
      <c r="J22" s="10"/>
    </row>
    <row r="23" spans="1:10" ht="45">
      <c r="A23" s="9">
        <v>14</v>
      </c>
      <c r="B23" s="10"/>
      <c r="C23" s="10">
        <v>225</v>
      </c>
      <c r="D23" s="10" t="s">
        <v>35</v>
      </c>
      <c r="E23" s="10" t="s">
        <v>25</v>
      </c>
      <c r="F23" s="11">
        <v>25</v>
      </c>
      <c r="G23" s="10"/>
      <c r="H23" s="10"/>
      <c r="I23" s="10">
        <v>25</v>
      </c>
      <c r="J23" s="10"/>
    </row>
    <row r="24" spans="1:10" ht="90">
      <c r="A24" s="9">
        <v>15</v>
      </c>
      <c r="B24" s="10"/>
      <c r="C24" s="10">
        <v>225</v>
      </c>
      <c r="D24" s="10" t="s">
        <v>36</v>
      </c>
      <c r="E24" s="10" t="s">
        <v>25</v>
      </c>
      <c r="F24" s="11">
        <v>0.3</v>
      </c>
      <c r="G24" s="10"/>
      <c r="H24" s="10">
        <v>0.3</v>
      </c>
      <c r="I24" s="10"/>
      <c r="J24" s="10"/>
    </row>
    <row r="25" spans="1:10" ht="22.5">
      <c r="A25" s="9">
        <v>16</v>
      </c>
      <c r="B25" s="10" t="s">
        <v>37</v>
      </c>
      <c r="C25" s="10">
        <v>226</v>
      </c>
      <c r="D25" s="10" t="s">
        <v>38</v>
      </c>
      <c r="E25" s="10" t="s">
        <v>25</v>
      </c>
      <c r="F25" s="11">
        <v>14</v>
      </c>
      <c r="G25" s="10"/>
      <c r="H25" s="10">
        <v>7</v>
      </c>
      <c r="I25" s="10"/>
      <c r="J25" s="10">
        <v>7</v>
      </c>
    </row>
    <row r="26" spans="1:10" ht="56.25">
      <c r="A26" s="9">
        <v>17</v>
      </c>
      <c r="B26" s="10"/>
      <c r="C26" s="10">
        <v>226</v>
      </c>
      <c r="D26" s="10" t="s">
        <v>39</v>
      </c>
      <c r="E26" s="10" t="s">
        <v>25</v>
      </c>
      <c r="F26" s="11">
        <v>10</v>
      </c>
      <c r="G26" s="10">
        <v>2.5</v>
      </c>
      <c r="H26" s="10">
        <v>2.5</v>
      </c>
      <c r="I26" s="10">
        <v>2.5</v>
      </c>
      <c r="J26" s="10">
        <v>2.5</v>
      </c>
    </row>
    <row r="27" spans="1:10" ht="67.5">
      <c r="A27" s="9">
        <v>18</v>
      </c>
      <c r="B27" s="10"/>
      <c r="C27" s="10">
        <v>226</v>
      </c>
      <c r="D27" s="10" t="s">
        <v>40</v>
      </c>
      <c r="E27" s="10" t="s">
        <v>25</v>
      </c>
      <c r="F27" s="11">
        <v>17</v>
      </c>
      <c r="G27" s="10"/>
      <c r="H27" s="10">
        <v>17</v>
      </c>
      <c r="I27" s="10">
        <v>0</v>
      </c>
      <c r="J27" s="10"/>
    </row>
    <row r="28" spans="1:10" ht="67.5">
      <c r="A28" s="9">
        <v>19</v>
      </c>
      <c r="B28" s="10"/>
      <c r="C28" s="10">
        <v>226</v>
      </c>
      <c r="D28" s="9" t="s">
        <v>41</v>
      </c>
      <c r="E28" s="10" t="s">
        <v>25</v>
      </c>
      <c r="F28" s="11">
        <v>5</v>
      </c>
      <c r="G28" s="10"/>
      <c r="H28" s="10">
        <v>5</v>
      </c>
      <c r="I28" s="10"/>
      <c r="J28" s="10"/>
    </row>
    <row r="29" spans="1:10" ht="56.25">
      <c r="A29" s="9">
        <v>20</v>
      </c>
      <c r="B29" s="10"/>
      <c r="C29" s="10">
        <v>226</v>
      </c>
      <c r="D29" s="10" t="s">
        <v>42</v>
      </c>
      <c r="E29" s="10" t="s">
        <v>25</v>
      </c>
      <c r="F29" s="11">
        <v>6</v>
      </c>
      <c r="G29" s="10"/>
      <c r="H29" s="10"/>
      <c r="I29" s="10">
        <v>6</v>
      </c>
      <c r="J29" s="10"/>
    </row>
    <row r="30" spans="1:10" ht="33.75">
      <c r="A30" s="9">
        <v>21</v>
      </c>
      <c r="B30" s="10"/>
      <c r="C30" s="10">
        <v>226</v>
      </c>
      <c r="D30" s="10" t="s">
        <v>43</v>
      </c>
      <c r="E30" s="10" t="s">
        <v>25</v>
      </c>
      <c r="F30" s="11">
        <v>10</v>
      </c>
      <c r="G30" s="10"/>
      <c r="H30" s="10">
        <v>10</v>
      </c>
      <c r="I30" s="10"/>
      <c r="J30" s="10"/>
    </row>
    <row r="31" spans="1:10" ht="33.75">
      <c r="A31" s="9">
        <v>22</v>
      </c>
      <c r="B31" s="10" t="s">
        <v>44</v>
      </c>
      <c r="C31" s="10">
        <v>310</v>
      </c>
      <c r="D31" s="10" t="s">
        <v>45</v>
      </c>
      <c r="E31" s="10" t="s">
        <v>25</v>
      </c>
      <c r="F31" s="11">
        <v>1</v>
      </c>
      <c r="G31" s="10"/>
      <c r="H31" s="10"/>
      <c r="I31" s="10">
        <v>1</v>
      </c>
      <c r="J31" s="10"/>
    </row>
    <row r="32" spans="1:10" ht="90">
      <c r="A32" s="9">
        <v>23</v>
      </c>
      <c r="B32" s="10"/>
      <c r="C32" s="10">
        <v>310</v>
      </c>
      <c r="D32" s="10" t="s">
        <v>46</v>
      </c>
      <c r="E32" s="10" t="s">
        <v>47</v>
      </c>
      <c r="F32" s="11">
        <v>1537.8</v>
      </c>
      <c r="G32" s="10"/>
      <c r="H32" s="10"/>
      <c r="I32" s="10">
        <v>1537.8</v>
      </c>
      <c r="J32" s="10">
        <v>0</v>
      </c>
    </row>
    <row r="33" spans="1:10" ht="33.75">
      <c r="A33" s="9">
        <v>24</v>
      </c>
      <c r="B33" s="10" t="s">
        <v>48</v>
      </c>
      <c r="C33" s="10">
        <v>340</v>
      </c>
      <c r="D33" s="10" t="s">
        <v>49</v>
      </c>
      <c r="E33" s="10" t="s">
        <v>25</v>
      </c>
      <c r="F33" s="11">
        <v>32</v>
      </c>
      <c r="G33" s="10">
        <v>8</v>
      </c>
      <c r="H33" s="10">
        <v>8</v>
      </c>
      <c r="I33" s="10">
        <v>8</v>
      </c>
      <c r="J33" s="10">
        <v>8</v>
      </c>
    </row>
    <row r="34" spans="1:10" ht="22.5">
      <c r="A34" s="9">
        <v>25</v>
      </c>
      <c r="B34" s="10"/>
      <c r="C34" s="10">
        <v>340</v>
      </c>
      <c r="D34" s="10" t="s">
        <v>50</v>
      </c>
      <c r="E34" s="10" t="s">
        <v>25</v>
      </c>
      <c r="F34" s="11">
        <v>27</v>
      </c>
      <c r="G34" s="10">
        <v>6.75</v>
      </c>
      <c r="H34" s="10">
        <v>6.75</v>
      </c>
      <c r="I34" s="10">
        <v>6.75</v>
      </c>
      <c r="J34" s="10">
        <v>6.75</v>
      </c>
    </row>
    <row r="35" spans="1:10" ht="33.75">
      <c r="A35" s="9">
        <v>26</v>
      </c>
      <c r="B35" s="10"/>
      <c r="C35" s="10">
        <v>340</v>
      </c>
      <c r="D35" s="10" t="s">
        <v>51</v>
      </c>
      <c r="E35" s="10" t="s">
        <v>25</v>
      </c>
      <c r="F35" s="11">
        <v>5</v>
      </c>
      <c r="G35" s="10"/>
      <c r="H35" s="10">
        <v>0</v>
      </c>
      <c r="I35" s="10">
        <v>5</v>
      </c>
      <c r="J35" s="10">
        <v>0</v>
      </c>
    </row>
    <row r="36" spans="1:10" ht="22.5">
      <c r="A36" s="9">
        <v>27</v>
      </c>
      <c r="B36" s="10"/>
      <c r="C36" s="10">
        <v>340</v>
      </c>
      <c r="D36" s="10" t="s">
        <v>52</v>
      </c>
      <c r="E36" s="10" t="s">
        <v>25</v>
      </c>
      <c r="F36" s="11">
        <v>11</v>
      </c>
      <c r="G36" s="10"/>
      <c r="H36" s="10">
        <v>0</v>
      </c>
      <c r="I36" s="10">
        <v>11</v>
      </c>
      <c r="J36" s="10"/>
    </row>
    <row r="37" spans="1:10">
      <c r="A37" s="9"/>
      <c r="B37" s="10"/>
      <c r="C37" s="10"/>
      <c r="D37" s="10"/>
      <c r="E37" s="10"/>
      <c r="F37" s="11">
        <f>G37+H37+I37+J37</f>
        <v>0</v>
      </c>
      <c r="G37" s="10"/>
      <c r="H37" s="10"/>
      <c r="I37" s="10"/>
      <c r="J37" s="10"/>
    </row>
    <row r="38" spans="1:10">
      <c r="A38" s="289" t="s">
        <v>53</v>
      </c>
      <c r="B38" s="289"/>
      <c r="C38" s="289"/>
      <c r="D38" s="289"/>
      <c r="E38" s="289"/>
      <c r="F38" s="13">
        <v>3193.8</v>
      </c>
      <c r="G38" s="13">
        <v>463.55</v>
      </c>
      <c r="H38" s="13">
        <v>336.65</v>
      </c>
      <c r="I38" s="13">
        <v>2245.5500000000002</v>
      </c>
      <c r="J38" s="13">
        <v>148.05000000000001</v>
      </c>
    </row>
    <row r="40" spans="1:10">
      <c r="E40" t="s">
        <v>54</v>
      </c>
    </row>
    <row r="41" spans="1:10" ht="15.75" thickBot="1"/>
    <row r="42" spans="1:10">
      <c r="A42" s="290" t="s">
        <v>5</v>
      </c>
      <c r="B42" s="292" t="s">
        <v>55</v>
      </c>
      <c r="C42" s="293" t="s">
        <v>7</v>
      </c>
      <c r="D42" s="293" t="s">
        <v>8</v>
      </c>
      <c r="E42" s="293" t="s">
        <v>9</v>
      </c>
      <c r="F42" s="293" t="s">
        <v>56</v>
      </c>
      <c r="G42" s="293"/>
      <c r="H42" s="293"/>
      <c r="I42" s="293"/>
      <c r="J42" s="293"/>
    </row>
    <row r="43" spans="1:10" ht="15.75" thickBot="1">
      <c r="A43" s="291"/>
      <c r="B43" s="292"/>
      <c r="C43" s="293"/>
      <c r="D43" s="293"/>
      <c r="E43" s="293"/>
      <c r="F43" s="15" t="s">
        <v>57</v>
      </c>
      <c r="G43" s="15" t="s">
        <v>58</v>
      </c>
      <c r="H43" s="15" t="s">
        <v>59</v>
      </c>
      <c r="I43" s="15" t="s">
        <v>60</v>
      </c>
      <c r="J43" s="15" t="s">
        <v>61</v>
      </c>
    </row>
    <row r="44" spans="1:10">
      <c r="A44" s="16">
        <v>1</v>
      </c>
      <c r="B44" s="4" t="s">
        <v>62</v>
      </c>
      <c r="C44" s="17">
        <v>221</v>
      </c>
      <c r="D44" s="4" t="s">
        <v>63</v>
      </c>
      <c r="E44" s="18" t="s">
        <v>18</v>
      </c>
      <c r="F44" s="18">
        <v>9.1</v>
      </c>
      <c r="G44" s="18">
        <v>2.2749999999999999</v>
      </c>
      <c r="H44" s="18">
        <v>2.2749999999999999</v>
      </c>
      <c r="I44" s="18">
        <v>2.2749999999999999</v>
      </c>
      <c r="J44" s="18">
        <v>2.2749999999999999</v>
      </c>
    </row>
    <row r="45" spans="1:10">
      <c r="A45" s="16">
        <v>2</v>
      </c>
      <c r="B45" s="4" t="s">
        <v>62</v>
      </c>
      <c r="C45" s="17">
        <v>222</v>
      </c>
      <c r="D45" s="4" t="s">
        <v>64</v>
      </c>
      <c r="E45" s="18" t="s">
        <v>18</v>
      </c>
      <c r="F45" s="18">
        <v>2.4</v>
      </c>
      <c r="G45" s="18">
        <v>0.6</v>
      </c>
      <c r="H45" s="18">
        <v>0.6</v>
      </c>
      <c r="I45" s="18">
        <v>0.6</v>
      </c>
      <c r="J45" s="18">
        <v>0.6</v>
      </c>
    </row>
    <row r="46" spans="1:10">
      <c r="A46" s="16">
        <v>3</v>
      </c>
      <c r="B46" s="4" t="s">
        <v>65</v>
      </c>
      <c r="C46" s="17">
        <v>223</v>
      </c>
      <c r="D46" s="4" t="s">
        <v>66</v>
      </c>
      <c r="E46" s="18" t="s">
        <v>18</v>
      </c>
      <c r="F46" s="18">
        <v>148.96</v>
      </c>
      <c r="G46" s="18">
        <v>37.24</v>
      </c>
      <c r="H46" s="18">
        <v>37.24</v>
      </c>
      <c r="I46" s="18">
        <v>37.24</v>
      </c>
      <c r="J46" s="18">
        <v>37.24</v>
      </c>
    </row>
    <row r="47" spans="1:10">
      <c r="A47" s="16">
        <v>4</v>
      </c>
      <c r="B47" s="4" t="s">
        <v>67</v>
      </c>
      <c r="C47" s="17">
        <v>225</v>
      </c>
      <c r="D47" s="4" t="s">
        <v>68</v>
      </c>
      <c r="E47" s="18" t="s">
        <v>69</v>
      </c>
      <c r="F47" s="18">
        <v>300.64400000000001</v>
      </c>
      <c r="G47" s="18">
        <v>75.161000000000001</v>
      </c>
      <c r="H47" s="18">
        <v>75.161000000000001</v>
      </c>
      <c r="I47" s="18">
        <v>75.161000000000001</v>
      </c>
      <c r="J47" s="18">
        <v>75.161000000000001</v>
      </c>
    </row>
    <row r="48" spans="1:10">
      <c r="A48" s="16">
        <v>5</v>
      </c>
      <c r="B48" s="7" t="s">
        <v>70</v>
      </c>
      <c r="C48" s="19">
        <v>226</v>
      </c>
      <c r="D48" s="7" t="s">
        <v>71</v>
      </c>
      <c r="E48" s="20" t="s">
        <v>18</v>
      </c>
      <c r="F48" s="20">
        <v>74.599999999999994</v>
      </c>
      <c r="G48" s="20">
        <v>16.712</v>
      </c>
      <c r="H48" s="20">
        <v>24.463999999999999</v>
      </c>
      <c r="I48" s="20">
        <v>16.712</v>
      </c>
      <c r="J48" s="20">
        <v>16.712</v>
      </c>
    </row>
    <row r="49" spans="1:12">
      <c r="A49" s="18">
        <v>6</v>
      </c>
      <c r="B49" s="18"/>
      <c r="C49" s="21">
        <v>340</v>
      </c>
      <c r="D49" s="8" t="s">
        <v>72</v>
      </c>
      <c r="E49" s="22" t="s">
        <v>18</v>
      </c>
      <c r="F49" s="22">
        <v>85.662000000000006</v>
      </c>
      <c r="G49" s="22">
        <v>21.414999999999999</v>
      </c>
      <c r="H49" s="22">
        <v>21.414999999999999</v>
      </c>
      <c r="I49" s="22">
        <v>21.414999999999999</v>
      </c>
      <c r="J49" s="22">
        <v>21.414999999999999</v>
      </c>
    </row>
    <row r="50" spans="1:12">
      <c r="A50" s="16" t="s">
        <v>73</v>
      </c>
      <c r="B50" s="16"/>
      <c r="C50" s="16"/>
      <c r="D50" s="16"/>
      <c r="E50" s="16"/>
      <c r="F50" s="16">
        <f>SUM(F44:F49)</f>
        <v>621.3660000000001</v>
      </c>
      <c r="G50" s="16">
        <f>SUM(G44:G49)</f>
        <v>153.40299999999999</v>
      </c>
      <c r="H50" s="16">
        <f>SUM(H44:H49)</f>
        <v>161.155</v>
      </c>
      <c r="I50" s="16">
        <f>SUM(I44:I49)</f>
        <v>153.40299999999999</v>
      </c>
      <c r="J50" s="16">
        <f>SUM(J44:J49)</f>
        <v>153.40299999999999</v>
      </c>
    </row>
    <row r="52" spans="1:12">
      <c r="C52" s="301" t="s">
        <v>118</v>
      </c>
      <c r="D52" s="301"/>
      <c r="E52" s="301"/>
      <c r="F52" s="301"/>
      <c r="G52" s="301"/>
      <c r="H52" s="301"/>
      <c r="I52" s="301"/>
      <c r="J52" s="301"/>
      <c r="K52" s="301"/>
      <c r="L52" s="301"/>
    </row>
    <row r="54" spans="1:12">
      <c r="A54" s="294" t="s">
        <v>5</v>
      </c>
      <c r="B54" s="280" t="s">
        <v>6</v>
      </c>
      <c r="C54" s="280" t="s">
        <v>7</v>
      </c>
      <c r="D54" s="280" t="s">
        <v>8</v>
      </c>
      <c r="E54" s="280" t="s">
        <v>9</v>
      </c>
      <c r="F54" s="280" t="s">
        <v>10</v>
      </c>
      <c r="G54" s="280"/>
      <c r="H54" s="280"/>
      <c r="I54" s="280"/>
      <c r="J54" s="280"/>
    </row>
    <row r="55" spans="1:12">
      <c r="A55" s="295"/>
      <c r="B55" s="280"/>
      <c r="C55" s="280"/>
      <c r="D55" s="280"/>
      <c r="E55" s="280"/>
      <c r="F55" s="9" t="s">
        <v>11</v>
      </c>
      <c r="G55" s="9" t="s">
        <v>12</v>
      </c>
      <c r="H55" s="9" t="s">
        <v>13</v>
      </c>
      <c r="I55" s="9" t="s">
        <v>14</v>
      </c>
      <c r="J55" s="9" t="s">
        <v>15</v>
      </c>
    </row>
    <row r="56" spans="1:12" ht="33.75">
      <c r="A56" s="23">
        <v>1</v>
      </c>
      <c r="B56" s="24" t="s">
        <v>77</v>
      </c>
      <c r="C56" s="24">
        <v>221</v>
      </c>
      <c r="D56" s="24" t="s">
        <v>78</v>
      </c>
      <c r="E56" s="24" t="s">
        <v>25</v>
      </c>
      <c r="F56" s="24">
        <v>18.600000000000001</v>
      </c>
      <c r="G56" s="24">
        <v>4.5999999999999996</v>
      </c>
      <c r="H56" s="24">
        <v>4.5999999999999996</v>
      </c>
      <c r="I56" s="24">
        <v>4.5999999999999996</v>
      </c>
      <c r="J56" s="24">
        <v>4.8</v>
      </c>
    </row>
    <row r="57" spans="1:12" ht="22.5">
      <c r="A57" s="23">
        <v>2</v>
      </c>
      <c r="B57" s="24" t="s">
        <v>79</v>
      </c>
      <c r="C57" s="24">
        <v>223</v>
      </c>
      <c r="D57" s="24" t="s">
        <v>79</v>
      </c>
      <c r="E57" s="24" t="s">
        <v>18</v>
      </c>
      <c r="F57" s="24">
        <v>63.2</v>
      </c>
      <c r="G57" s="24">
        <v>18</v>
      </c>
      <c r="H57" s="24">
        <v>15</v>
      </c>
      <c r="I57" s="24">
        <v>15</v>
      </c>
      <c r="J57" s="24">
        <v>15.2</v>
      </c>
    </row>
    <row r="58" spans="1:12" ht="67.5">
      <c r="A58" s="23">
        <v>3</v>
      </c>
      <c r="B58" s="24" t="s">
        <v>80</v>
      </c>
      <c r="C58" s="24">
        <v>225</v>
      </c>
      <c r="D58" s="24" t="s">
        <v>81</v>
      </c>
      <c r="E58" s="24" t="s">
        <v>25</v>
      </c>
      <c r="F58" s="24">
        <v>12.9</v>
      </c>
      <c r="G58" s="24">
        <v>3</v>
      </c>
      <c r="H58" s="24">
        <v>3</v>
      </c>
      <c r="I58" s="24">
        <v>3</v>
      </c>
      <c r="J58" s="24">
        <v>3.9</v>
      </c>
    </row>
    <row r="59" spans="1:12" ht="56.25">
      <c r="A59" s="23">
        <v>4</v>
      </c>
      <c r="B59" s="24" t="s">
        <v>82</v>
      </c>
      <c r="C59" s="24">
        <v>226</v>
      </c>
      <c r="D59" s="24" t="s">
        <v>83</v>
      </c>
      <c r="E59" s="24" t="s">
        <v>25</v>
      </c>
      <c r="F59" s="24">
        <v>24</v>
      </c>
      <c r="G59" s="24">
        <v>3</v>
      </c>
      <c r="H59" s="24">
        <v>8</v>
      </c>
      <c r="I59" s="24">
        <v>8</v>
      </c>
      <c r="J59" s="24">
        <v>5</v>
      </c>
    </row>
    <row r="60" spans="1:12" ht="45">
      <c r="A60" s="23">
        <v>5</v>
      </c>
      <c r="B60" s="24" t="s">
        <v>84</v>
      </c>
      <c r="C60" s="24">
        <v>340</v>
      </c>
      <c r="D60" s="24" t="s">
        <v>85</v>
      </c>
      <c r="E60" s="24" t="s">
        <v>18</v>
      </c>
      <c r="F60" s="24">
        <v>69.7</v>
      </c>
      <c r="G60" s="24">
        <v>17.5</v>
      </c>
      <c r="H60" s="24">
        <v>17.5</v>
      </c>
      <c r="I60" s="24">
        <v>17.5</v>
      </c>
      <c r="J60" s="24">
        <v>17.2</v>
      </c>
    </row>
    <row r="61" spans="1:12" ht="45">
      <c r="A61" s="23">
        <v>6</v>
      </c>
      <c r="B61" s="24" t="s">
        <v>84</v>
      </c>
      <c r="C61" s="24">
        <v>340</v>
      </c>
      <c r="D61" s="24" t="s">
        <v>86</v>
      </c>
      <c r="E61" s="24" t="s">
        <v>25</v>
      </c>
      <c r="F61" s="24">
        <v>40</v>
      </c>
      <c r="G61" s="24"/>
      <c r="H61" s="24"/>
      <c r="I61" s="24">
        <v>40</v>
      </c>
      <c r="J61" s="24"/>
    </row>
    <row r="62" spans="1:12" ht="45">
      <c r="A62" s="23">
        <v>6</v>
      </c>
      <c r="B62" s="24" t="s">
        <v>84</v>
      </c>
      <c r="C62" s="24">
        <v>340</v>
      </c>
      <c r="D62" s="24" t="s">
        <v>87</v>
      </c>
      <c r="E62" s="24" t="s">
        <v>25</v>
      </c>
      <c r="F62" s="24">
        <v>27.2</v>
      </c>
      <c r="G62" s="24">
        <v>6.8</v>
      </c>
      <c r="H62" s="24">
        <v>6.8</v>
      </c>
      <c r="I62" s="24">
        <v>6.8</v>
      </c>
      <c r="J62" s="24">
        <v>6.8</v>
      </c>
    </row>
    <row r="63" spans="1:12" ht="67.5">
      <c r="A63" s="23">
        <v>7</v>
      </c>
      <c r="B63" s="24" t="s">
        <v>88</v>
      </c>
      <c r="C63" s="24">
        <v>226</v>
      </c>
      <c r="D63" s="24" t="s">
        <v>89</v>
      </c>
      <c r="E63" s="24" t="s">
        <v>25</v>
      </c>
      <c r="F63" s="24">
        <v>10</v>
      </c>
      <c r="G63" s="22"/>
      <c r="H63" s="24"/>
      <c r="I63" s="24">
        <v>10</v>
      </c>
      <c r="J63" s="24"/>
    </row>
    <row r="64" spans="1:12" ht="45">
      <c r="A64" s="23">
        <v>8</v>
      </c>
      <c r="B64" s="24" t="s">
        <v>80</v>
      </c>
      <c r="C64" s="24">
        <v>225</v>
      </c>
      <c r="D64" s="24" t="s">
        <v>90</v>
      </c>
      <c r="E64" s="24" t="s">
        <v>25</v>
      </c>
      <c r="F64" s="22">
        <v>30</v>
      </c>
      <c r="G64" s="22"/>
      <c r="H64" s="22"/>
      <c r="I64" s="22">
        <v>30</v>
      </c>
      <c r="J64" s="22"/>
    </row>
    <row r="65" spans="1:10" ht="45">
      <c r="A65" s="23">
        <v>9</v>
      </c>
      <c r="B65" s="24" t="s">
        <v>84</v>
      </c>
      <c r="C65" s="24">
        <v>340</v>
      </c>
      <c r="D65" s="24" t="s">
        <v>91</v>
      </c>
      <c r="E65" s="24" t="s">
        <v>25</v>
      </c>
      <c r="F65" s="24">
        <v>3.5</v>
      </c>
      <c r="G65" s="22"/>
      <c r="H65" s="22"/>
      <c r="I65" s="22"/>
      <c r="J65" s="22">
        <v>3.5</v>
      </c>
    </row>
    <row r="66" spans="1:10" ht="33.75">
      <c r="A66" s="23">
        <v>10</v>
      </c>
      <c r="B66" s="24" t="s">
        <v>82</v>
      </c>
      <c r="C66" s="24">
        <v>226</v>
      </c>
      <c r="D66" s="24" t="s">
        <v>92</v>
      </c>
      <c r="E66" s="24" t="s">
        <v>25</v>
      </c>
      <c r="F66" s="24">
        <v>30</v>
      </c>
      <c r="G66" s="22"/>
      <c r="H66" s="22"/>
      <c r="I66" s="22">
        <v>30</v>
      </c>
      <c r="J66" s="22"/>
    </row>
    <row r="67" spans="1:10" ht="45">
      <c r="A67" s="23">
        <v>12</v>
      </c>
      <c r="B67" s="24" t="s">
        <v>82</v>
      </c>
      <c r="C67" s="24">
        <v>226</v>
      </c>
      <c r="D67" s="24" t="s">
        <v>93</v>
      </c>
      <c r="E67" s="24" t="s">
        <v>25</v>
      </c>
      <c r="F67" s="22">
        <v>100</v>
      </c>
      <c r="G67" s="22"/>
      <c r="H67" s="24"/>
      <c r="I67" s="22">
        <v>100</v>
      </c>
      <c r="J67" s="24"/>
    </row>
    <row r="68" spans="1:10" ht="112.5">
      <c r="A68" s="23">
        <v>13</v>
      </c>
      <c r="B68" s="24" t="s">
        <v>94</v>
      </c>
      <c r="C68" s="24">
        <v>242</v>
      </c>
      <c r="D68" s="24" t="s">
        <v>95</v>
      </c>
      <c r="E68" s="24" t="s">
        <v>96</v>
      </c>
      <c r="F68" s="24">
        <v>66.3</v>
      </c>
      <c r="G68" s="22"/>
      <c r="H68" s="24"/>
      <c r="I68" s="24">
        <v>66.3</v>
      </c>
      <c r="J68" s="24"/>
    </row>
    <row r="69" spans="1:10" ht="45">
      <c r="A69" s="23">
        <v>15</v>
      </c>
      <c r="B69" s="24" t="s">
        <v>80</v>
      </c>
      <c r="C69" s="24">
        <v>225</v>
      </c>
      <c r="D69" s="24" t="s">
        <v>97</v>
      </c>
      <c r="E69" s="24" t="s">
        <v>25</v>
      </c>
      <c r="F69" s="24">
        <v>50</v>
      </c>
      <c r="G69" s="24"/>
      <c r="H69" s="24"/>
      <c r="I69" s="24">
        <v>50</v>
      </c>
      <c r="J69" s="24"/>
    </row>
    <row r="70" spans="1:10" ht="56.25">
      <c r="A70" s="23">
        <v>16</v>
      </c>
      <c r="B70" s="24" t="s">
        <v>98</v>
      </c>
      <c r="C70" s="24">
        <v>225</v>
      </c>
      <c r="D70" s="24" t="s">
        <v>99</v>
      </c>
      <c r="E70" s="24" t="s">
        <v>96</v>
      </c>
      <c r="F70" s="24">
        <v>100</v>
      </c>
      <c r="G70" s="24"/>
      <c r="H70" s="24">
        <v>50</v>
      </c>
      <c r="I70" s="24">
        <v>50</v>
      </c>
      <c r="J70" s="24"/>
    </row>
    <row r="71" spans="1:10" ht="56.25">
      <c r="A71" s="23">
        <v>17</v>
      </c>
      <c r="B71" s="24" t="s">
        <v>98</v>
      </c>
      <c r="C71" s="24">
        <v>225</v>
      </c>
      <c r="D71" s="24" t="s">
        <v>100</v>
      </c>
      <c r="E71" s="24" t="s">
        <v>96</v>
      </c>
      <c r="F71" s="24">
        <v>200</v>
      </c>
      <c r="G71" s="24"/>
      <c r="H71" s="24"/>
      <c r="I71" s="24">
        <v>200</v>
      </c>
      <c r="J71" s="24"/>
    </row>
    <row r="72" spans="1:10" ht="33.75">
      <c r="A72" s="23">
        <v>18</v>
      </c>
      <c r="B72" s="24" t="s">
        <v>79</v>
      </c>
      <c r="C72" s="24">
        <v>223</v>
      </c>
      <c r="D72" s="24" t="s">
        <v>101</v>
      </c>
      <c r="E72" s="24" t="s">
        <v>18</v>
      </c>
      <c r="F72" s="24">
        <v>500</v>
      </c>
      <c r="G72" s="24">
        <v>125</v>
      </c>
      <c r="H72" s="24">
        <v>125</v>
      </c>
      <c r="I72" s="24">
        <v>125</v>
      </c>
      <c r="J72" s="24">
        <v>125</v>
      </c>
    </row>
    <row r="73" spans="1:10" ht="45">
      <c r="A73" s="23">
        <v>19</v>
      </c>
      <c r="B73" s="24" t="s">
        <v>80</v>
      </c>
      <c r="C73" s="24">
        <v>225</v>
      </c>
      <c r="D73" s="24" t="s">
        <v>102</v>
      </c>
      <c r="E73" s="24" t="s">
        <v>25</v>
      </c>
      <c r="F73" s="24">
        <v>50</v>
      </c>
      <c r="G73" s="24"/>
      <c r="H73" s="24"/>
      <c r="I73" s="24">
        <v>50</v>
      </c>
      <c r="J73" s="24"/>
    </row>
    <row r="74" spans="1:10" ht="45">
      <c r="A74" s="23">
        <v>20</v>
      </c>
      <c r="B74" s="24" t="s">
        <v>103</v>
      </c>
      <c r="C74" s="24">
        <v>310</v>
      </c>
      <c r="D74" s="24" t="s">
        <v>104</v>
      </c>
      <c r="E74" s="24" t="s">
        <v>25</v>
      </c>
      <c r="F74" s="24">
        <v>20</v>
      </c>
      <c r="G74" s="24"/>
      <c r="H74" s="24">
        <v>10</v>
      </c>
      <c r="I74" s="24">
        <v>10</v>
      </c>
      <c r="J74" s="24"/>
    </row>
    <row r="75" spans="1:10" ht="45">
      <c r="A75" s="23">
        <v>21</v>
      </c>
      <c r="B75" s="24" t="s">
        <v>84</v>
      </c>
      <c r="C75" s="24">
        <v>340</v>
      </c>
      <c r="D75" s="24" t="s">
        <v>105</v>
      </c>
      <c r="E75" s="24" t="s">
        <v>25</v>
      </c>
      <c r="F75" s="24">
        <v>20</v>
      </c>
      <c r="G75" s="24"/>
      <c r="H75" s="24">
        <v>10</v>
      </c>
      <c r="I75" s="24">
        <v>10</v>
      </c>
      <c r="J75" s="24"/>
    </row>
    <row r="76" spans="1:10" ht="45">
      <c r="A76" s="23">
        <v>22</v>
      </c>
      <c r="B76" s="24" t="s">
        <v>80</v>
      </c>
      <c r="C76" s="24">
        <v>225</v>
      </c>
      <c r="D76" s="24" t="s">
        <v>106</v>
      </c>
      <c r="E76" s="24" t="s">
        <v>96</v>
      </c>
      <c r="F76" s="24">
        <v>580.79999999999995</v>
      </c>
      <c r="G76" s="24">
        <v>145.19999999999999</v>
      </c>
      <c r="H76" s="24">
        <v>145.19999999999999</v>
      </c>
      <c r="I76" s="24">
        <v>145.19999999999999</v>
      </c>
      <c r="J76" s="24">
        <v>145.19999999999999</v>
      </c>
    </row>
    <row r="77" spans="1:10" ht="45">
      <c r="A77" s="23">
        <v>23</v>
      </c>
      <c r="B77" s="24" t="s">
        <v>80</v>
      </c>
      <c r="C77" s="24">
        <v>225</v>
      </c>
      <c r="D77" s="24" t="s">
        <v>107</v>
      </c>
      <c r="E77" s="24" t="s">
        <v>25</v>
      </c>
      <c r="F77" s="24">
        <v>25</v>
      </c>
      <c r="G77" s="24">
        <v>5</v>
      </c>
      <c r="H77" s="24">
        <v>5</v>
      </c>
      <c r="I77" s="24">
        <v>10</v>
      </c>
      <c r="J77" s="24">
        <v>5</v>
      </c>
    </row>
    <row r="78" spans="1:10" ht="67.5">
      <c r="A78" s="23">
        <v>24</v>
      </c>
      <c r="B78" s="24" t="s">
        <v>82</v>
      </c>
      <c r="C78" s="24">
        <v>226</v>
      </c>
      <c r="D78" s="24" t="s">
        <v>108</v>
      </c>
      <c r="E78" s="24" t="s">
        <v>25</v>
      </c>
      <c r="F78" s="24">
        <v>22</v>
      </c>
      <c r="G78" s="24"/>
      <c r="H78" s="24">
        <v>11</v>
      </c>
      <c r="I78" s="24"/>
      <c r="J78" s="24">
        <v>11</v>
      </c>
    </row>
    <row r="79" spans="1:10" ht="45">
      <c r="A79" s="23">
        <v>26</v>
      </c>
      <c r="B79" s="24" t="s">
        <v>109</v>
      </c>
      <c r="C79" s="24">
        <v>310</v>
      </c>
      <c r="D79" s="24" t="s">
        <v>110</v>
      </c>
      <c r="E79" s="24" t="s">
        <v>25</v>
      </c>
      <c r="F79" s="24">
        <v>40</v>
      </c>
      <c r="G79" s="24"/>
      <c r="H79" s="24">
        <v>20</v>
      </c>
      <c r="I79" s="24">
        <v>20</v>
      </c>
      <c r="J79" s="24"/>
    </row>
    <row r="80" spans="1:10" ht="56.25">
      <c r="A80" s="23">
        <v>27</v>
      </c>
      <c r="B80" s="24" t="s">
        <v>84</v>
      </c>
      <c r="C80" s="24">
        <v>340</v>
      </c>
      <c r="D80" s="24" t="s">
        <v>111</v>
      </c>
      <c r="E80" s="24" t="s">
        <v>25</v>
      </c>
      <c r="F80" s="24">
        <v>20</v>
      </c>
      <c r="G80" s="24"/>
      <c r="H80" s="24"/>
      <c r="I80" s="24">
        <v>20</v>
      </c>
      <c r="J80" s="24"/>
    </row>
    <row r="81" spans="1:10" ht="56.25">
      <c r="A81" s="23">
        <v>30</v>
      </c>
      <c r="B81" s="24" t="s">
        <v>80</v>
      </c>
      <c r="C81" s="24">
        <v>225</v>
      </c>
      <c r="D81" s="24" t="s">
        <v>112</v>
      </c>
      <c r="E81" s="24" t="s">
        <v>25</v>
      </c>
      <c r="F81" s="24">
        <v>93.8</v>
      </c>
      <c r="G81" s="24"/>
      <c r="H81" s="24"/>
      <c r="I81" s="24">
        <v>93.8</v>
      </c>
      <c r="J81" s="24"/>
    </row>
    <row r="82" spans="1:10" ht="45">
      <c r="A82" s="23">
        <v>36</v>
      </c>
      <c r="B82" s="24" t="s">
        <v>103</v>
      </c>
      <c r="C82" s="24">
        <v>310</v>
      </c>
      <c r="D82" s="24" t="s">
        <v>113</v>
      </c>
      <c r="E82" s="24" t="s">
        <v>25</v>
      </c>
      <c r="F82" s="24">
        <v>7</v>
      </c>
      <c r="G82" s="24"/>
      <c r="H82" s="24"/>
      <c r="I82" s="24">
        <v>7</v>
      </c>
      <c r="J82" s="24"/>
    </row>
    <row r="83" spans="1:10" ht="45">
      <c r="A83" s="23">
        <v>37</v>
      </c>
      <c r="B83" s="24" t="s">
        <v>114</v>
      </c>
      <c r="C83" s="24">
        <v>262</v>
      </c>
      <c r="D83" s="24" t="s">
        <v>115</v>
      </c>
      <c r="E83" s="24" t="s">
        <v>25</v>
      </c>
      <c r="F83" s="24">
        <v>395</v>
      </c>
      <c r="G83" s="24"/>
      <c r="H83" s="24"/>
      <c r="I83" s="24"/>
      <c r="J83" s="24">
        <v>395</v>
      </c>
    </row>
    <row r="84" spans="1:10" ht="45">
      <c r="A84" s="23">
        <v>38</v>
      </c>
      <c r="B84" s="24" t="s">
        <v>103</v>
      </c>
      <c r="C84" s="24">
        <v>310</v>
      </c>
      <c r="D84" s="24" t="s">
        <v>116</v>
      </c>
      <c r="E84" s="24" t="s">
        <v>25</v>
      </c>
      <c r="F84" s="24">
        <v>6</v>
      </c>
      <c r="G84" s="24"/>
      <c r="H84" s="24">
        <v>3</v>
      </c>
      <c r="I84" s="24">
        <v>3</v>
      </c>
      <c r="J84" s="24"/>
    </row>
    <row r="85" spans="1:10" ht="45">
      <c r="A85" s="23">
        <v>39</v>
      </c>
      <c r="B85" s="24" t="s">
        <v>84</v>
      </c>
      <c r="C85" s="24">
        <v>340</v>
      </c>
      <c r="D85" s="24" t="s">
        <v>116</v>
      </c>
      <c r="E85" s="24" t="s">
        <v>25</v>
      </c>
      <c r="F85" s="24">
        <v>7.1</v>
      </c>
      <c r="G85" s="24"/>
      <c r="H85" s="24">
        <v>3</v>
      </c>
      <c r="I85" s="24">
        <v>4.0999999999999996</v>
      </c>
      <c r="J85" s="24"/>
    </row>
    <row r="86" spans="1:10">
      <c r="A86" s="23"/>
      <c r="B86" s="25" t="s">
        <v>117</v>
      </c>
      <c r="C86" s="24"/>
      <c r="D86" s="24"/>
      <c r="E86" s="24"/>
      <c r="F86" s="25">
        <f>SUM(F56:F85)</f>
        <v>2632.1</v>
      </c>
      <c r="G86" s="25">
        <f>SUM(G56:G85)</f>
        <v>328.1</v>
      </c>
      <c r="H86" s="25">
        <f>SUM(H56:H85)</f>
        <v>437.1</v>
      </c>
      <c r="I86" s="25">
        <f>SUM(I56:I85)</f>
        <v>1129.3</v>
      </c>
      <c r="J86" s="25">
        <f>SUM(J56:J85)</f>
        <v>737.59999999999991</v>
      </c>
    </row>
    <row r="88" spans="1:10">
      <c r="E88" s="1" t="s">
        <v>119</v>
      </c>
    </row>
    <row r="90" spans="1:10">
      <c r="A90" s="304" t="s">
        <v>5</v>
      </c>
      <c r="B90" s="303" t="s">
        <v>120</v>
      </c>
      <c r="C90" s="303" t="s">
        <v>7</v>
      </c>
      <c r="D90" s="304" t="s">
        <v>8</v>
      </c>
      <c r="E90" s="303" t="s">
        <v>121</v>
      </c>
      <c r="F90" s="303"/>
      <c r="G90" s="303"/>
      <c r="H90" s="303"/>
      <c r="I90" s="303"/>
      <c r="J90" s="303"/>
    </row>
    <row r="91" spans="1:10">
      <c r="A91" s="305"/>
      <c r="B91" s="303"/>
      <c r="C91" s="303"/>
      <c r="D91" s="305"/>
      <c r="E91" s="303"/>
      <c r="F91" s="26" t="s">
        <v>11</v>
      </c>
      <c r="G91" s="26" t="s">
        <v>122</v>
      </c>
      <c r="H91" s="26" t="s">
        <v>123</v>
      </c>
      <c r="I91" s="26" t="s">
        <v>124</v>
      </c>
      <c r="J91" s="26" t="s">
        <v>125</v>
      </c>
    </row>
    <row r="92" spans="1:10">
      <c r="A92" s="27">
        <v>1</v>
      </c>
      <c r="B92" s="28" t="s">
        <v>17</v>
      </c>
      <c r="C92" s="28">
        <v>221</v>
      </c>
      <c r="D92" s="28" t="s">
        <v>17</v>
      </c>
      <c r="E92" s="28" t="s">
        <v>18</v>
      </c>
      <c r="F92" s="28">
        <v>76.5</v>
      </c>
      <c r="G92" s="28">
        <v>19.100000000000001</v>
      </c>
      <c r="H92" s="28">
        <v>19.100000000000001</v>
      </c>
      <c r="I92" s="26">
        <v>19.100000000000001</v>
      </c>
      <c r="J92" s="28">
        <v>19.2</v>
      </c>
    </row>
    <row r="93" spans="1:10">
      <c r="A93" s="27">
        <v>2</v>
      </c>
      <c r="B93" s="28" t="s">
        <v>62</v>
      </c>
      <c r="C93" s="28">
        <v>223</v>
      </c>
      <c r="D93" s="28" t="s">
        <v>126</v>
      </c>
      <c r="E93" s="28" t="s">
        <v>18</v>
      </c>
      <c r="F93" s="28">
        <v>1217.5999999999999</v>
      </c>
      <c r="G93" s="28">
        <v>304.39999999999998</v>
      </c>
      <c r="H93" s="28">
        <v>304.39999999999998</v>
      </c>
      <c r="I93" s="28">
        <v>304.39999999999998</v>
      </c>
      <c r="J93" s="28">
        <v>304.39999999999998</v>
      </c>
    </row>
    <row r="94" spans="1:10">
      <c r="A94" s="27"/>
      <c r="B94" s="28"/>
      <c r="C94" s="28">
        <v>223</v>
      </c>
      <c r="D94" s="28" t="s">
        <v>21</v>
      </c>
      <c r="E94" s="28" t="s">
        <v>18</v>
      </c>
      <c r="F94" s="28">
        <v>97.2</v>
      </c>
      <c r="G94" s="28">
        <v>32.4</v>
      </c>
      <c r="H94" s="28">
        <v>32.4</v>
      </c>
      <c r="I94" s="28"/>
      <c r="J94" s="28">
        <v>34.200000000000003</v>
      </c>
    </row>
    <row r="95" spans="1:10">
      <c r="A95" s="27">
        <v>3</v>
      </c>
      <c r="B95" s="28" t="s">
        <v>127</v>
      </c>
      <c r="C95" s="28">
        <v>224</v>
      </c>
      <c r="D95" s="28" t="s">
        <v>128</v>
      </c>
      <c r="E95" s="28" t="s">
        <v>25</v>
      </c>
      <c r="F95" s="28">
        <v>38</v>
      </c>
      <c r="G95" s="28">
        <v>9.5</v>
      </c>
      <c r="H95" s="28">
        <v>9.5</v>
      </c>
      <c r="I95" s="28">
        <v>9.5</v>
      </c>
      <c r="J95" s="28">
        <v>9.5</v>
      </c>
    </row>
    <row r="96" spans="1:10">
      <c r="A96" s="27">
        <v>4</v>
      </c>
      <c r="B96" s="28" t="s">
        <v>129</v>
      </c>
      <c r="C96" s="28">
        <v>226</v>
      </c>
      <c r="D96" s="28" t="s">
        <v>130</v>
      </c>
      <c r="E96" s="28" t="s">
        <v>25</v>
      </c>
      <c r="F96" s="28">
        <v>45</v>
      </c>
      <c r="G96" s="28"/>
      <c r="H96" s="28">
        <v>22.5</v>
      </c>
      <c r="I96" s="28"/>
      <c r="J96" s="28">
        <v>22.5</v>
      </c>
    </row>
    <row r="97" spans="1:10">
      <c r="A97" s="27"/>
      <c r="B97" s="28"/>
      <c r="C97" s="28">
        <v>226</v>
      </c>
      <c r="D97" s="28" t="s">
        <v>131</v>
      </c>
      <c r="E97" s="28" t="s">
        <v>25</v>
      </c>
      <c r="F97" s="28">
        <v>115</v>
      </c>
      <c r="G97" s="28">
        <v>28.7</v>
      </c>
      <c r="H97" s="28">
        <v>28.7</v>
      </c>
      <c r="I97" s="28">
        <v>28.7</v>
      </c>
      <c r="J97" s="28">
        <v>28.9</v>
      </c>
    </row>
    <row r="98" spans="1:10">
      <c r="A98" s="27"/>
      <c r="B98" s="28"/>
      <c r="C98" s="28">
        <v>226</v>
      </c>
      <c r="D98" s="28" t="s">
        <v>132</v>
      </c>
      <c r="E98" s="28" t="s">
        <v>25</v>
      </c>
      <c r="F98" s="28">
        <v>85</v>
      </c>
      <c r="G98" s="28">
        <v>21.2</v>
      </c>
      <c r="H98" s="28">
        <v>21.2</v>
      </c>
      <c r="I98" s="28">
        <v>21.2</v>
      </c>
      <c r="J98" s="28">
        <v>21.4</v>
      </c>
    </row>
    <row r="99" spans="1:10">
      <c r="A99" s="27"/>
      <c r="B99" s="28"/>
      <c r="C99" s="28">
        <v>226</v>
      </c>
      <c r="D99" s="28" t="s">
        <v>133</v>
      </c>
      <c r="E99" s="29" t="s">
        <v>25</v>
      </c>
      <c r="F99" s="28">
        <v>47</v>
      </c>
      <c r="G99" s="28"/>
      <c r="H99" s="28">
        <v>47</v>
      </c>
      <c r="I99" s="28"/>
      <c r="J99" s="28"/>
    </row>
    <row r="100" spans="1:10">
      <c r="A100" s="27"/>
      <c r="B100" s="28"/>
      <c r="C100" s="28">
        <v>226</v>
      </c>
      <c r="D100" s="28" t="s">
        <v>134</v>
      </c>
      <c r="E100" s="29" t="s">
        <v>25</v>
      </c>
      <c r="F100" s="28">
        <v>25</v>
      </c>
      <c r="G100" s="28"/>
      <c r="H100" s="28"/>
      <c r="I100" s="28">
        <v>25</v>
      </c>
      <c r="J100" s="28"/>
    </row>
    <row r="101" spans="1:10">
      <c r="A101" s="27"/>
      <c r="B101" s="28"/>
      <c r="C101" s="28">
        <v>226</v>
      </c>
      <c r="D101" s="28" t="s">
        <v>135</v>
      </c>
      <c r="E101" s="29" t="s">
        <v>25</v>
      </c>
      <c r="F101" s="28">
        <v>9</v>
      </c>
      <c r="G101" s="28"/>
      <c r="H101" s="28"/>
      <c r="I101" s="28">
        <v>9</v>
      </c>
      <c r="J101" s="28"/>
    </row>
    <row r="102" spans="1:10">
      <c r="A102" s="27"/>
      <c r="B102" s="28"/>
      <c r="C102" s="28">
        <v>226</v>
      </c>
      <c r="D102" s="28" t="s">
        <v>136</v>
      </c>
      <c r="E102" s="28" t="s">
        <v>25</v>
      </c>
      <c r="F102" s="28">
        <v>160.1</v>
      </c>
      <c r="G102" s="28"/>
      <c r="H102" s="28">
        <v>80</v>
      </c>
      <c r="I102" s="28"/>
      <c r="J102" s="28">
        <v>80.099999999999994</v>
      </c>
    </row>
    <row r="103" spans="1:10">
      <c r="A103" s="27">
        <v>5</v>
      </c>
      <c r="B103" s="28" t="s">
        <v>137</v>
      </c>
      <c r="C103" s="28">
        <v>225</v>
      </c>
      <c r="D103" s="28" t="s">
        <v>138</v>
      </c>
      <c r="E103" s="28" t="s">
        <v>18</v>
      </c>
      <c r="F103" s="28">
        <v>23</v>
      </c>
      <c r="G103" s="28">
        <v>5.7</v>
      </c>
      <c r="H103" s="28">
        <v>5.7</v>
      </c>
      <c r="I103" s="28">
        <v>5.8</v>
      </c>
      <c r="J103" s="28">
        <v>5.8</v>
      </c>
    </row>
    <row r="104" spans="1:10">
      <c r="A104" s="27"/>
      <c r="B104" s="28"/>
      <c r="C104" s="28">
        <v>225</v>
      </c>
      <c r="D104" s="28" t="s">
        <v>139</v>
      </c>
      <c r="E104" s="28" t="s">
        <v>25</v>
      </c>
      <c r="F104" s="28">
        <v>6.8</v>
      </c>
      <c r="G104" s="28">
        <v>1.7</v>
      </c>
      <c r="H104" s="28">
        <v>1.7</v>
      </c>
      <c r="I104" s="28">
        <v>1.7</v>
      </c>
      <c r="J104" s="28">
        <v>1.7</v>
      </c>
    </row>
    <row r="105" spans="1:10">
      <c r="A105" s="27"/>
      <c r="B105" s="28"/>
      <c r="C105" s="28">
        <v>225</v>
      </c>
      <c r="D105" s="28" t="s">
        <v>140</v>
      </c>
      <c r="E105" s="28" t="s">
        <v>25</v>
      </c>
      <c r="F105" s="28">
        <v>9</v>
      </c>
      <c r="G105" s="28">
        <v>2.2000000000000002</v>
      </c>
      <c r="H105" s="28">
        <v>2.2000000000000002</v>
      </c>
      <c r="I105" s="28">
        <v>2.2999999999999998</v>
      </c>
      <c r="J105" s="28">
        <v>2.2999999999999998</v>
      </c>
    </row>
    <row r="106" spans="1:10">
      <c r="A106" s="27"/>
      <c r="B106" s="28"/>
      <c r="C106" s="28">
        <v>225</v>
      </c>
      <c r="D106" s="28" t="s">
        <v>141</v>
      </c>
      <c r="E106" s="28" t="s">
        <v>96</v>
      </c>
      <c r="F106" s="28">
        <v>1149.8</v>
      </c>
      <c r="G106" s="28">
        <v>98</v>
      </c>
      <c r="H106" s="28">
        <v>480</v>
      </c>
      <c r="I106" s="28">
        <v>490</v>
      </c>
      <c r="J106" s="28">
        <v>81.8</v>
      </c>
    </row>
    <row r="107" spans="1:10">
      <c r="A107" s="27"/>
      <c r="B107" s="28"/>
      <c r="C107" s="28">
        <v>225</v>
      </c>
      <c r="D107" s="28" t="s">
        <v>142</v>
      </c>
      <c r="E107" s="28" t="s">
        <v>25</v>
      </c>
      <c r="F107" s="28">
        <v>98</v>
      </c>
      <c r="G107" s="28">
        <v>24.5</v>
      </c>
      <c r="H107" s="28">
        <v>24.5</v>
      </c>
      <c r="I107" s="28">
        <v>24.5</v>
      </c>
      <c r="J107" s="28">
        <v>25.4</v>
      </c>
    </row>
    <row r="108" spans="1:10">
      <c r="A108" s="27"/>
      <c r="B108" s="28"/>
      <c r="C108" s="28">
        <v>225</v>
      </c>
      <c r="D108" s="28" t="s">
        <v>143</v>
      </c>
      <c r="E108" s="28" t="s">
        <v>25</v>
      </c>
      <c r="F108" s="28">
        <v>200</v>
      </c>
      <c r="G108" s="28">
        <v>96.8</v>
      </c>
      <c r="H108" s="28">
        <v>75</v>
      </c>
      <c r="I108" s="28">
        <v>28.2</v>
      </c>
      <c r="J108" s="28"/>
    </row>
    <row r="109" spans="1:10">
      <c r="A109" s="27"/>
      <c r="B109" s="28"/>
      <c r="C109" s="28">
        <v>225</v>
      </c>
      <c r="D109" s="28" t="s">
        <v>144</v>
      </c>
      <c r="E109" s="28" t="s">
        <v>25</v>
      </c>
      <c r="F109" s="28">
        <v>188</v>
      </c>
      <c r="G109" s="28">
        <v>96.2</v>
      </c>
      <c r="H109" s="28">
        <v>91.8</v>
      </c>
      <c r="I109" s="28"/>
      <c r="J109" s="28"/>
    </row>
    <row r="110" spans="1:10">
      <c r="A110" s="27"/>
      <c r="B110" s="28"/>
      <c r="C110" s="28">
        <v>225</v>
      </c>
      <c r="D110" s="28" t="s">
        <v>145</v>
      </c>
      <c r="E110" s="28" t="s">
        <v>146</v>
      </c>
      <c r="F110" s="28">
        <v>1630.2</v>
      </c>
      <c r="G110" s="28"/>
      <c r="H110" s="28">
        <v>1630.2</v>
      </c>
      <c r="I110" s="28"/>
      <c r="J110" s="28"/>
    </row>
    <row r="111" spans="1:10">
      <c r="A111" s="27"/>
      <c r="B111" s="28"/>
      <c r="C111" s="28">
        <v>225</v>
      </c>
      <c r="D111" s="28" t="s">
        <v>147</v>
      </c>
      <c r="E111" s="28" t="s">
        <v>96</v>
      </c>
      <c r="F111" s="28">
        <v>231.4</v>
      </c>
      <c r="G111" s="28"/>
      <c r="H111" s="28"/>
      <c r="I111" s="28">
        <v>231.4</v>
      </c>
      <c r="J111" s="28"/>
    </row>
    <row r="112" spans="1:10">
      <c r="A112" s="27"/>
      <c r="B112" s="28"/>
      <c r="C112" s="28">
        <v>310</v>
      </c>
      <c r="D112" s="28" t="s">
        <v>148</v>
      </c>
      <c r="E112" s="28" t="s">
        <v>25</v>
      </c>
      <c r="F112" s="28">
        <v>6</v>
      </c>
      <c r="G112" s="28"/>
      <c r="H112" s="28"/>
      <c r="I112" s="28">
        <v>6</v>
      </c>
      <c r="J112" s="28"/>
    </row>
    <row r="113" spans="1:10">
      <c r="A113" s="27"/>
      <c r="B113" s="28"/>
      <c r="C113" s="28">
        <v>310</v>
      </c>
      <c r="D113" s="28" t="s">
        <v>149</v>
      </c>
      <c r="E113" s="28" t="s">
        <v>25</v>
      </c>
      <c r="F113" s="28">
        <v>40</v>
      </c>
      <c r="G113" s="28"/>
      <c r="H113" s="28"/>
      <c r="I113" s="28">
        <v>40</v>
      </c>
      <c r="J113" s="28"/>
    </row>
    <row r="114" spans="1:10">
      <c r="A114" s="27"/>
      <c r="B114" s="28"/>
      <c r="C114" s="28">
        <v>310</v>
      </c>
      <c r="D114" s="28" t="s">
        <v>150</v>
      </c>
      <c r="E114" s="28" t="s">
        <v>25</v>
      </c>
      <c r="F114" s="28">
        <v>35</v>
      </c>
      <c r="G114" s="28">
        <v>16.5</v>
      </c>
      <c r="H114" s="28">
        <v>18.5</v>
      </c>
      <c r="I114" s="28"/>
      <c r="J114" s="28"/>
    </row>
    <row r="115" spans="1:10">
      <c r="A115" s="27"/>
      <c r="B115" s="28"/>
      <c r="C115" s="28">
        <v>340</v>
      </c>
      <c r="D115" s="28" t="s">
        <v>151</v>
      </c>
      <c r="E115" s="28" t="s">
        <v>25</v>
      </c>
      <c r="F115" s="28">
        <v>21.5</v>
      </c>
      <c r="G115" s="28"/>
      <c r="H115" s="28">
        <v>21.5</v>
      </c>
      <c r="I115" s="28"/>
      <c r="J115" s="28"/>
    </row>
    <row r="116" spans="1:10">
      <c r="A116" s="27"/>
      <c r="B116" s="28"/>
      <c r="C116" s="28">
        <v>310</v>
      </c>
      <c r="D116" s="28" t="s">
        <v>152</v>
      </c>
      <c r="E116" s="28" t="s">
        <v>25</v>
      </c>
      <c r="F116" s="28">
        <v>5</v>
      </c>
      <c r="G116" s="28"/>
      <c r="H116" s="28">
        <v>5</v>
      </c>
      <c r="I116" s="28"/>
      <c r="J116" s="28"/>
    </row>
    <row r="117" spans="1:10">
      <c r="A117" s="27"/>
      <c r="B117" s="28"/>
      <c r="C117" s="28">
        <v>310</v>
      </c>
      <c r="D117" s="28" t="s">
        <v>153</v>
      </c>
      <c r="E117" s="28" t="s">
        <v>96</v>
      </c>
      <c r="F117" s="28">
        <v>464</v>
      </c>
      <c r="G117" s="28"/>
      <c r="H117" s="28"/>
      <c r="I117" s="28">
        <v>464</v>
      </c>
      <c r="J117" s="28"/>
    </row>
    <row r="118" spans="1:10">
      <c r="A118" s="27"/>
      <c r="B118" s="28"/>
      <c r="C118" s="28">
        <v>310</v>
      </c>
      <c r="D118" s="28" t="s">
        <v>154</v>
      </c>
      <c r="E118" s="28" t="s">
        <v>25</v>
      </c>
      <c r="F118" s="28">
        <v>15.1</v>
      </c>
      <c r="G118" s="28"/>
      <c r="H118" s="28"/>
      <c r="I118" s="28">
        <v>15.1</v>
      </c>
      <c r="J118" s="28"/>
    </row>
    <row r="119" spans="1:10">
      <c r="A119" s="27"/>
      <c r="B119" s="28"/>
      <c r="C119" s="28">
        <v>340</v>
      </c>
      <c r="D119" s="28" t="s">
        <v>155</v>
      </c>
      <c r="E119" s="28" t="s">
        <v>25</v>
      </c>
      <c r="F119" s="28">
        <v>13.6</v>
      </c>
      <c r="G119" s="28">
        <v>3.4</v>
      </c>
      <c r="H119" s="28">
        <v>3.4</v>
      </c>
      <c r="I119" s="28">
        <v>3.4</v>
      </c>
      <c r="J119" s="28">
        <v>3.4</v>
      </c>
    </row>
    <row r="120" spans="1:10">
      <c r="A120" s="27"/>
      <c r="B120" s="28"/>
      <c r="C120" s="28">
        <v>340</v>
      </c>
      <c r="D120" s="28" t="s">
        <v>156</v>
      </c>
      <c r="E120" s="28" t="s">
        <v>25</v>
      </c>
      <c r="F120" s="28">
        <v>13.6</v>
      </c>
      <c r="G120" s="28"/>
      <c r="H120" s="28"/>
      <c r="I120" s="28">
        <v>13.6</v>
      </c>
      <c r="J120" s="28"/>
    </row>
    <row r="121" spans="1:10">
      <c r="A121" s="27"/>
      <c r="B121" s="28"/>
      <c r="C121" s="28">
        <v>340</v>
      </c>
      <c r="D121" s="28" t="s">
        <v>157</v>
      </c>
      <c r="E121" s="28" t="s">
        <v>25</v>
      </c>
      <c r="F121" s="28">
        <v>60</v>
      </c>
      <c r="G121" s="28">
        <v>15</v>
      </c>
      <c r="H121" s="28">
        <v>15</v>
      </c>
      <c r="I121" s="28">
        <v>15</v>
      </c>
      <c r="J121" s="28">
        <v>15</v>
      </c>
    </row>
    <row r="122" spans="1:10">
      <c r="A122" s="30" t="s">
        <v>73</v>
      </c>
      <c r="B122" s="30"/>
      <c r="C122" s="30"/>
      <c r="D122" s="30"/>
      <c r="E122" s="30"/>
      <c r="F122" s="30">
        <f>SUM(F92:F121)</f>
        <v>6125.4000000000005</v>
      </c>
      <c r="G122" s="30">
        <f>SUM(G92:G121)</f>
        <v>775.29999999999984</v>
      </c>
      <c r="H122" s="30">
        <f>SUM(H92:H121)</f>
        <v>2939.3</v>
      </c>
      <c r="I122" s="30">
        <f>SUM(I92:I121)</f>
        <v>1757.9</v>
      </c>
      <c r="J122" s="30">
        <f>SUM(J92:J121)</f>
        <v>655.5999999999998</v>
      </c>
    </row>
    <row r="124" spans="1:10">
      <c r="E124" s="1" t="s">
        <v>158</v>
      </c>
    </row>
    <row r="126" spans="1:10" ht="15" customHeight="1">
      <c r="C126" s="280" t="s">
        <v>7</v>
      </c>
      <c r="D126" s="280" t="s">
        <v>8</v>
      </c>
      <c r="E126" s="280" t="s">
        <v>9</v>
      </c>
      <c r="F126" s="280" t="s">
        <v>10</v>
      </c>
      <c r="G126" s="280"/>
      <c r="H126" s="280"/>
      <c r="I126" s="280"/>
      <c r="J126" s="280"/>
    </row>
    <row r="127" spans="1:10">
      <c r="C127" s="280"/>
      <c r="D127" s="280"/>
      <c r="E127" s="280"/>
      <c r="F127" s="9" t="s">
        <v>11</v>
      </c>
      <c r="G127" s="9" t="s">
        <v>12</v>
      </c>
      <c r="H127" s="9" t="s">
        <v>13</v>
      </c>
      <c r="I127" s="9" t="s">
        <v>14</v>
      </c>
      <c r="J127" s="9" t="s">
        <v>15</v>
      </c>
    </row>
    <row r="128" spans="1:10">
      <c r="C128" s="31"/>
      <c r="D128" s="32" t="s">
        <v>159</v>
      </c>
      <c r="E128" s="10"/>
      <c r="F128" s="31"/>
      <c r="G128" s="9"/>
      <c r="H128" s="9"/>
      <c r="I128" s="9"/>
      <c r="J128" s="9"/>
    </row>
    <row r="129" spans="3:10" ht="21">
      <c r="C129" s="31"/>
      <c r="D129" s="32" t="s">
        <v>160</v>
      </c>
      <c r="E129" s="10"/>
      <c r="F129" s="33"/>
      <c r="G129" s="9"/>
      <c r="H129" s="9"/>
      <c r="I129" s="9"/>
      <c r="J129" s="9"/>
    </row>
    <row r="130" spans="3:10" ht="34.5">
      <c r="C130" s="31" t="s">
        <v>161</v>
      </c>
      <c r="D130" s="34" t="s">
        <v>162</v>
      </c>
      <c r="E130" s="10" t="s">
        <v>25</v>
      </c>
      <c r="F130" s="33">
        <v>39.258000000000003</v>
      </c>
      <c r="G130" s="9">
        <v>9.8149999999999995</v>
      </c>
      <c r="H130" s="9">
        <v>9.8149999999999995</v>
      </c>
      <c r="I130" s="9">
        <v>9.8149999999999995</v>
      </c>
      <c r="J130" s="9">
        <v>9.8130000000000006</v>
      </c>
    </row>
    <row r="131" spans="3:10" ht="34.5">
      <c r="C131" s="31" t="s">
        <v>161</v>
      </c>
      <c r="D131" s="34" t="s">
        <v>163</v>
      </c>
      <c r="E131" s="10" t="s">
        <v>25</v>
      </c>
      <c r="F131" s="33">
        <v>4.5</v>
      </c>
      <c r="G131" s="9">
        <v>1.125</v>
      </c>
      <c r="H131" s="9">
        <v>1.125</v>
      </c>
      <c r="I131" s="9">
        <v>1.125</v>
      </c>
      <c r="J131" s="9">
        <v>1.125</v>
      </c>
    </row>
    <row r="132" spans="3:10" ht="34.5">
      <c r="C132" s="31" t="s">
        <v>164</v>
      </c>
      <c r="D132" s="34" t="s">
        <v>163</v>
      </c>
      <c r="E132" s="10" t="s">
        <v>25</v>
      </c>
      <c r="F132" s="33">
        <v>0.104</v>
      </c>
      <c r="G132" s="9">
        <v>0.26</v>
      </c>
      <c r="H132" s="9">
        <v>0.26</v>
      </c>
      <c r="I132" s="9">
        <v>0.26</v>
      </c>
      <c r="J132" s="9">
        <v>0.26</v>
      </c>
    </row>
    <row r="133" spans="3:10" ht="34.5">
      <c r="C133" s="31" t="s">
        <v>165</v>
      </c>
      <c r="D133" s="34" t="s">
        <v>166</v>
      </c>
      <c r="E133" s="10" t="s">
        <v>25</v>
      </c>
      <c r="F133" s="33">
        <v>0.95499999999999996</v>
      </c>
      <c r="G133" s="9" t="s">
        <v>167</v>
      </c>
      <c r="H133" s="9" t="s">
        <v>167</v>
      </c>
      <c r="I133" s="9">
        <v>0.95499999999999996</v>
      </c>
      <c r="J133" s="9" t="s">
        <v>167</v>
      </c>
    </row>
    <row r="134" spans="3:10" ht="45">
      <c r="C134" s="31" t="s">
        <v>168</v>
      </c>
      <c r="D134" s="34" t="s">
        <v>169</v>
      </c>
      <c r="E134" s="10" t="s">
        <v>25</v>
      </c>
      <c r="F134" s="33">
        <v>10.5</v>
      </c>
      <c r="G134" s="9" t="s">
        <v>167</v>
      </c>
      <c r="H134" s="9">
        <v>5.25</v>
      </c>
      <c r="I134" s="9">
        <v>5.25</v>
      </c>
      <c r="J134" s="9" t="s">
        <v>167</v>
      </c>
    </row>
    <row r="135" spans="3:10">
      <c r="C135" s="31"/>
      <c r="D135" s="17" t="s">
        <v>171</v>
      </c>
      <c r="E135" s="24" t="s">
        <v>170</v>
      </c>
      <c r="F135" s="33"/>
      <c r="G135" s="9"/>
      <c r="H135" s="9"/>
      <c r="I135" s="9"/>
      <c r="J135" s="9"/>
    </row>
    <row r="136" spans="3:10" ht="33.75">
      <c r="C136" s="36" t="s">
        <v>172</v>
      </c>
      <c r="D136" s="34" t="s">
        <v>173</v>
      </c>
      <c r="E136" s="10" t="s">
        <v>25</v>
      </c>
      <c r="F136" s="31">
        <v>1.0649999999999999</v>
      </c>
      <c r="G136" s="9" t="s">
        <v>167</v>
      </c>
      <c r="H136" s="9">
        <v>0.53</v>
      </c>
      <c r="I136" s="9">
        <v>0.53500000000000003</v>
      </c>
      <c r="J136" s="9" t="s">
        <v>167</v>
      </c>
    </row>
    <row r="137" spans="3:10" ht="21">
      <c r="C137" s="36"/>
      <c r="D137" s="37" t="s">
        <v>174</v>
      </c>
      <c r="E137" s="10" t="s">
        <v>170</v>
      </c>
      <c r="F137" s="31"/>
      <c r="G137" s="9"/>
      <c r="H137" s="9"/>
      <c r="I137" s="9"/>
      <c r="J137" s="9"/>
    </row>
    <row r="138" spans="3:10" ht="33.75">
      <c r="C138" s="36" t="s">
        <v>175</v>
      </c>
      <c r="D138" s="34" t="s">
        <v>163</v>
      </c>
      <c r="E138" s="10" t="s">
        <v>25</v>
      </c>
      <c r="F138" s="31">
        <v>2.65</v>
      </c>
      <c r="G138" s="9" t="s">
        <v>167</v>
      </c>
      <c r="H138" s="9">
        <v>0.88</v>
      </c>
      <c r="I138" s="9">
        <v>0.88</v>
      </c>
      <c r="J138" s="9">
        <v>0.89</v>
      </c>
    </row>
    <row r="139" spans="3:10" ht="21">
      <c r="C139" s="38"/>
      <c r="D139" s="32" t="s">
        <v>176</v>
      </c>
      <c r="E139" s="10"/>
      <c r="F139" s="39">
        <v>59.031999999999996</v>
      </c>
      <c r="G139" s="40">
        <v>10.965999999999999</v>
      </c>
      <c r="H139" s="40">
        <v>17.626000000000001</v>
      </c>
      <c r="I139" s="40">
        <v>18.585999999999999</v>
      </c>
      <c r="J139" s="40">
        <v>11.853999999999999</v>
      </c>
    </row>
    <row r="140" spans="3:10">
      <c r="C140" s="36"/>
      <c r="D140" s="37" t="s">
        <v>177</v>
      </c>
      <c r="E140" s="10" t="s">
        <v>170</v>
      </c>
      <c r="F140" s="33"/>
      <c r="G140" s="9"/>
      <c r="H140" s="9"/>
      <c r="I140" s="9"/>
      <c r="J140" s="9"/>
    </row>
    <row r="141" spans="3:10" ht="21">
      <c r="C141" s="36"/>
      <c r="D141" s="37" t="s">
        <v>160</v>
      </c>
      <c r="E141" s="10" t="s">
        <v>170</v>
      </c>
      <c r="F141" s="33" t="s">
        <v>170</v>
      </c>
      <c r="G141" s="9"/>
      <c r="H141" s="9"/>
      <c r="I141" s="9"/>
      <c r="J141" s="9"/>
    </row>
    <row r="142" spans="3:10" ht="33.75">
      <c r="C142" s="36" t="s">
        <v>178</v>
      </c>
      <c r="D142" s="41" t="s">
        <v>179</v>
      </c>
      <c r="E142" s="10" t="s">
        <v>25</v>
      </c>
      <c r="F142" s="33">
        <v>10</v>
      </c>
      <c r="G142" s="9" t="s">
        <v>167</v>
      </c>
      <c r="H142" s="9">
        <v>10</v>
      </c>
      <c r="I142" s="9" t="s">
        <v>167</v>
      </c>
      <c r="J142" s="9" t="s">
        <v>167</v>
      </c>
    </row>
    <row r="143" spans="3:10" ht="67.5">
      <c r="C143" s="36" t="s">
        <v>180</v>
      </c>
      <c r="D143" s="41" t="s">
        <v>181</v>
      </c>
      <c r="E143" s="10" t="s">
        <v>25</v>
      </c>
      <c r="F143" s="33">
        <v>24</v>
      </c>
      <c r="G143" s="9" t="s">
        <v>167</v>
      </c>
      <c r="H143" s="9">
        <v>10</v>
      </c>
      <c r="I143" s="9">
        <v>14</v>
      </c>
      <c r="J143" s="9" t="s">
        <v>167</v>
      </c>
    </row>
    <row r="144" spans="3:10" ht="78.75">
      <c r="C144" s="36" t="s">
        <v>182</v>
      </c>
      <c r="D144" s="41" t="s">
        <v>183</v>
      </c>
      <c r="E144" s="10" t="s">
        <v>25</v>
      </c>
      <c r="F144" s="33">
        <v>485.35</v>
      </c>
      <c r="G144" s="9">
        <v>121.337</v>
      </c>
      <c r="H144" s="9">
        <v>121.337</v>
      </c>
      <c r="I144" s="9">
        <v>121.33799999999999</v>
      </c>
      <c r="J144" s="9">
        <v>121.33799999999999</v>
      </c>
    </row>
    <row r="145" spans="3:10" ht="56.25">
      <c r="C145" s="36" t="s">
        <v>184</v>
      </c>
      <c r="D145" s="41" t="s">
        <v>185</v>
      </c>
      <c r="E145" s="10" t="s">
        <v>25</v>
      </c>
      <c r="F145" s="33">
        <v>2</v>
      </c>
      <c r="G145" s="9" t="s">
        <v>167</v>
      </c>
      <c r="H145" s="9">
        <v>2</v>
      </c>
      <c r="I145" s="9" t="s">
        <v>167</v>
      </c>
      <c r="J145" s="9" t="s">
        <v>167</v>
      </c>
    </row>
    <row r="146" spans="3:10" ht="33.75">
      <c r="C146" s="36" t="s">
        <v>184</v>
      </c>
      <c r="D146" s="41" t="s">
        <v>186</v>
      </c>
      <c r="E146" s="10" t="s">
        <v>25</v>
      </c>
      <c r="F146" s="33">
        <v>1.623</v>
      </c>
      <c r="G146" s="9" t="s">
        <v>167</v>
      </c>
      <c r="H146" s="9" t="s">
        <v>167</v>
      </c>
      <c r="I146" s="9">
        <v>1.623</v>
      </c>
      <c r="J146" s="9" t="s">
        <v>167</v>
      </c>
    </row>
    <row r="147" spans="3:10">
      <c r="C147" s="36"/>
      <c r="D147" s="37" t="s">
        <v>171</v>
      </c>
      <c r="E147" s="10"/>
      <c r="F147" s="33"/>
      <c r="G147" s="9"/>
      <c r="H147" s="9"/>
      <c r="I147" s="9"/>
      <c r="J147" s="9"/>
    </row>
    <row r="148" spans="3:10" ht="56.25">
      <c r="C148" s="36" t="s">
        <v>187</v>
      </c>
      <c r="D148" s="41" t="s">
        <v>24</v>
      </c>
      <c r="E148" s="10" t="s">
        <v>25</v>
      </c>
      <c r="F148" s="33">
        <v>2</v>
      </c>
      <c r="G148" s="9">
        <v>1</v>
      </c>
      <c r="H148" s="9" t="s">
        <v>167</v>
      </c>
      <c r="I148" s="9" t="s">
        <v>167</v>
      </c>
      <c r="J148" s="9">
        <v>1</v>
      </c>
    </row>
    <row r="149" spans="3:10" ht="56.25">
      <c r="C149" s="36" t="s">
        <v>187</v>
      </c>
      <c r="D149" s="41" t="s">
        <v>185</v>
      </c>
      <c r="E149" s="10" t="s">
        <v>25</v>
      </c>
      <c r="F149" s="33">
        <v>1.5</v>
      </c>
      <c r="G149" s="9" t="s">
        <v>167</v>
      </c>
      <c r="H149" s="9">
        <v>1.5</v>
      </c>
      <c r="I149" s="9" t="s">
        <v>167</v>
      </c>
      <c r="J149" s="9" t="s">
        <v>167</v>
      </c>
    </row>
    <row r="150" spans="3:10" ht="33.75">
      <c r="C150" s="36" t="s">
        <v>187</v>
      </c>
      <c r="D150" s="41" t="s">
        <v>186</v>
      </c>
      <c r="E150" s="10" t="s">
        <v>25</v>
      </c>
      <c r="F150" s="31">
        <v>2</v>
      </c>
      <c r="G150" s="9" t="s">
        <v>167</v>
      </c>
      <c r="H150" s="9" t="s">
        <v>167</v>
      </c>
      <c r="I150" s="9">
        <v>2</v>
      </c>
      <c r="J150" s="9" t="s">
        <v>167</v>
      </c>
    </row>
    <row r="151" spans="3:10" ht="33.75">
      <c r="C151" s="36" t="s">
        <v>187</v>
      </c>
      <c r="D151" s="41" t="s">
        <v>188</v>
      </c>
      <c r="E151" s="10" t="s">
        <v>25</v>
      </c>
      <c r="F151" s="33">
        <v>56.634999999999998</v>
      </c>
      <c r="G151" s="9" t="s">
        <v>167</v>
      </c>
      <c r="H151" s="9">
        <v>56.634999999999998</v>
      </c>
      <c r="I151" s="9" t="s">
        <v>167</v>
      </c>
      <c r="J151" s="9" t="s">
        <v>167</v>
      </c>
    </row>
    <row r="152" spans="3:10" ht="21">
      <c r="C152" s="38"/>
      <c r="D152" s="37" t="s">
        <v>189</v>
      </c>
      <c r="E152" s="10" t="s">
        <v>170</v>
      </c>
      <c r="F152" s="39">
        <v>58.510800000000003</v>
      </c>
      <c r="G152" s="40">
        <v>122.337</v>
      </c>
      <c r="H152" s="40">
        <v>201.47200000000001</v>
      </c>
      <c r="I152" s="40">
        <v>138.96100000000001</v>
      </c>
      <c r="J152" s="40">
        <v>122.33799999999999</v>
      </c>
    </row>
    <row r="153" spans="3:10">
      <c r="C153" s="36"/>
      <c r="D153" s="37" t="s">
        <v>190</v>
      </c>
      <c r="E153" s="10" t="s">
        <v>170</v>
      </c>
      <c r="F153" s="33"/>
      <c r="G153" s="9"/>
      <c r="H153" s="9"/>
      <c r="I153" s="9"/>
      <c r="J153" s="9"/>
    </row>
    <row r="154" spans="3:10" ht="21">
      <c r="C154" s="36"/>
      <c r="D154" s="37" t="s">
        <v>160</v>
      </c>
      <c r="E154" s="10" t="s">
        <v>170</v>
      </c>
      <c r="F154" s="33"/>
      <c r="G154" s="9"/>
      <c r="H154" s="9"/>
      <c r="I154" s="9"/>
      <c r="J154" s="9"/>
    </row>
    <row r="155" spans="3:10" ht="33.75">
      <c r="C155" s="36" t="s">
        <v>191</v>
      </c>
      <c r="D155" s="41" t="s">
        <v>192</v>
      </c>
      <c r="E155" s="10" t="s">
        <v>18</v>
      </c>
      <c r="F155" s="33">
        <v>25</v>
      </c>
      <c r="G155" s="9">
        <v>6.25</v>
      </c>
      <c r="H155" s="9">
        <v>6.25</v>
      </c>
      <c r="I155" s="9">
        <v>6.25</v>
      </c>
      <c r="J155" s="9">
        <v>6.25</v>
      </c>
    </row>
    <row r="156" spans="3:10" ht="33.75">
      <c r="C156" s="36" t="s">
        <v>193</v>
      </c>
      <c r="D156" s="41" t="s">
        <v>194</v>
      </c>
      <c r="E156" s="10" t="s">
        <v>25</v>
      </c>
      <c r="F156" s="33">
        <v>6</v>
      </c>
      <c r="G156" s="9">
        <v>1.5</v>
      </c>
      <c r="H156" s="9">
        <v>1.5</v>
      </c>
      <c r="I156" s="9">
        <v>1.5</v>
      </c>
      <c r="J156" s="9">
        <v>1.5</v>
      </c>
    </row>
    <row r="157" spans="3:10" ht="33.75">
      <c r="C157" s="36" t="s">
        <v>195</v>
      </c>
      <c r="D157" s="41" t="s">
        <v>196</v>
      </c>
      <c r="E157" s="10" t="s">
        <v>18</v>
      </c>
      <c r="F157" s="33">
        <v>2.15</v>
      </c>
      <c r="G157" s="9">
        <v>0.53700000000000003</v>
      </c>
      <c r="H157" s="9">
        <v>0.53700000000000003</v>
      </c>
      <c r="I157" s="9">
        <v>0.55000000000000004</v>
      </c>
      <c r="J157" s="9">
        <v>0.52600000000000002</v>
      </c>
    </row>
    <row r="158" spans="3:10" ht="33.75">
      <c r="C158" s="36" t="s">
        <v>195</v>
      </c>
      <c r="D158" s="41" t="s">
        <v>197</v>
      </c>
      <c r="E158" s="10" t="s">
        <v>18</v>
      </c>
      <c r="F158" s="33">
        <v>42.884</v>
      </c>
      <c r="G158" s="9">
        <v>18.329999999999998</v>
      </c>
      <c r="H158" s="9">
        <v>5.6630000000000003</v>
      </c>
      <c r="I158" s="9" t="s">
        <v>167</v>
      </c>
      <c r="J158" s="9">
        <v>18.890999999999998</v>
      </c>
    </row>
    <row r="159" spans="3:10" ht="33.75">
      <c r="C159" s="36" t="s">
        <v>198</v>
      </c>
      <c r="D159" s="41" t="s">
        <v>199</v>
      </c>
      <c r="E159" s="10" t="s">
        <v>25</v>
      </c>
      <c r="F159" s="33">
        <v>5</v>
      </c>
      <c r="G159" s="9">
        <v>1.25</v>
      </c>
      <c r="H159" s="9">
        <v>1.25</v>
      </c>
      <c r="I159" s="9">
        <v>1.25</v>
      </c>
      <c r="J159" s="9">
        <v>1.25</v>
      </c>
    </row>
    <row r="160" spans="3:10" ht="45">
      <c r="C160" s="36" t="s">
        <v>200</v>
      </c>
      <c r="D160" s="41" t="s">
        <v>201</v>
      </c>
      <c r="E160" s="10" t="s">
        <v>25</v>
      </c>
      <c r="F160" s="33">
        <v>103</v>
      </c>
      <c r="G160" s="9" t="s">
        <v>167</v>
      </c>
      <c r="H160" s="9">
        <v>40</v>
      </c>
      <c r="I160" s="9">
        <v>43</v>
      </c>
      <c r="J160" s="9">
        <v>20</v>
      </c>
    </row>
    <row r="161" spans="3:10" ht="45">
      <c r="C161" s="36" t="s">
        <v>202</v>
      </c>
      <c r="D161" s="41" t="s">
        <v>203</v>
      </c>
      <c r="E161" s="10" t="s">
        <v>18</v>
      </c>
      <c r="F161" s="33">
        <v>225.56800000000001</v>
      </c>
      <c r="G161" s="9">
        <v>50.204000000000001</v>
      </c>
      <c r="H161" s="9">
        <v>62.58</v>
      </c>
      <c r="I161" s="9">
        <v>62.6</v>
      </c>
      <c r="J161" s="9">
        <v>50.183999999999997</v>
      </c>
    </row>
    <row r="162" spans="3:10" ht="56.25">
      <c r="C162" s="36" t="s">
        <v>204</v>
      </c>
      <c r="D162" s="41" t="s">
        <v>205</v>
      </c>
      <c r="E162" s="10" t="s">
        <v>25</v>
      </c>
      <c r="F162" s="33">
        <v>51.03</v>
      </c>
      <c r="G162" s="9" t="s">
        <v>167</v>
      </c>
      <c r="H162" s="9" t="s">
        <v>167</v>
      </c>
      <c r="I162" s="9">
        <v>51.03</v>
      </c>
      <c r="J162" s="9" t="s">
        <v>167</v>
      </c>
    </row>
    <row r="163" spans="3:10">
      <c r="C163" s="36"/>
      <c r="D163" s="37" t="s">
        <v>206</v>
      </c>
      <c r="E163" s="10" t="s">
        <v>170</v>
      </c>
      <c r="F163" s="33"/>
      <c r="G163" s="9"/>
      <c r="H163" s="9"/>
      <c r="I163" s="9"/>
      <c r="J163" s="9"/>
    </row>
    <row r="164" spans="3:10" ht="33.75">
      <c r="C164" s="36" t="s">
        <v>207</v>
      </c>
      <c r="D164" s="41" t="s">
        <v>196</v>
      </c>
      <c r="E164" s="10" t="s">
        <v>18</v>
      </c>
      <c r="F164" s="33">
        <v>4.0250000000000004</v>
      </c>
      <c r="G164" s="9">
        <v>1.006</v>
      </c>
      <c r="H164" s="9">
        <v>1.006</v>
      </c>
      <c r="I164" s="9">
        <v>1.0069999999999999</v>
      </c>
      <c r="J164" s="9">
        <v>1.006</v>
      </c>
    </row>
    <row r="165" spans="3:10" ht="33.75">
      <c r="C165" s="36" t="s">
        <v>207</v>
      </c>
      <c r="D165" s="41" t="s">
        <v>208</v>
      </c>
      <c r="E165" s="10" t="s">
        <v>18</v>
      </c>
      <c r="F165" s="33">
        <v>93.179000000000002</v>
      </c>
      <c r="G165" s="9">
        <v>34.942</v>
      </c>
      <c r="H165" s="9">
        <v>23.295000000000002</v>
      </c>
      <c r="I165" s="9" t="s">
        <v>167</v>
      </c>
      <c r="J165" s="9">
        <v>34.942</v>
      </c>
    </row>
    <row r="166" spans="3:10" ht="33.75">
      <c r="C166" s="36" t="s">
        <v>207</v>
      </c>
      <c r="D166" s="41" t="s">
        <v>197</v>
      </c>
      <c r="E166" s="10" t="s">
        <v>18</v>
      </c>
      <c r="F166" s="33">
        <v>80.305000000000007</v>
      </c>
      <c r="G166" s="9">
        <v>27.13</v>
      </c>
      <c r="H166" s="9">
        <v>24.815999999999999</v>
      </c>
      <c r="I166" s="9" t="s">
        <v>167</v>
      </c>
      <c r="J166" s="9">
        <v>28.359000000000002</v>
      </c>
    </row>
    <row r="167" spans="3:10" ht="33.75">
      <c r="C167" s="36" t="s">
        <v>207</v>
      </c>
      <c r="D167" s="41" t="s">
        <v>196</v>
      </c>
      <c r="E167" s="10" t="s">
        <v>18</v>
      </c>
      <c r="F167" s="33">
        <v>5.6909999999999998</v>
      </c>
      <c r="G167" s="9">
        <v>1.4219999999999999</v>
      </c>
      <c r="H167" s="9">
        <v>1.423</v>
      </c>
      <c r="I167" s="9">
        <v>1.4930000000000001</v>
      </c>
      <c r="J167" s="9">
        <v>1.353</v>
      </c>
    </row>
    <row r="168" spans="3:10" ht="33.75">
      <c r="C168" s="36" t="s">
        <v>209</v>
      </c>
      <c r="D168" s="41" t="s">
        <v>199</v>
      </c>
      <c r="E168" s="10" t="s">
        <v>25</v>
      </c>
      <c r="F168" s="33">
        <v>1.5</v>
      </c>
      <c r="G168" s="9">
        <v>0.375</v>
      </c>
      <c r="H168" s="9">
        <v>0.375</v>
      </c>
      <c r="I168" s="9">
        <v>0.375</v>
      </c>
      <c r="J168" s="9">
        <v>0.375</v>
      </c>
    </row>
    <row r="169" spans="3:10">
      <c r="C169" s="36"/>
      <c r="D169" s="37" t="s">
        <v>171</v>
      </c>
      <c r="E169" s="10" t="s">
        <v>170</v>
      </c>
      <c r="F169" s="33"/>
      <c r="G169" s="9"/>
      <c r="H169" s="9"/>
      <c r="I169" s="9"/>
      <c r="J169" s="9"/>
    </row>
    <row r="170" spans="3:10" ht="33.75">
      <c r="C170" s="36" t="s">
        <v>210</v>
      </c>
      <c r="D170" s="41" t="s">
        <v>196</v>
      </c>
      <c r="E170" s="10" t="s">
        <v>18</v>
      </c>
      <c r="F170" s="33">
        <v>8.4789999999999992</v>
      </c>
      <c r="G170" s="9">
        <v>2.1259999999999999</v>
      </c>
      <c r="H170" s="9">
        <v>2.1259999999999999</v>
      </c>
      <c r="I170" s="9">
        <v>2.1</v>
      </c>
      <c r="J170" s="9">
        <v>2.1269999999999998</v>
      </c>
    </row>
    <row r="171" spans="3:10" ht="33.75">
      <c r="C171" s="36" t="s">
        <v>210</v>
      </c>
      <c r="D171" s="41" t="s">
        <v>208</v>
      </c>
      <c r="E171" s="10" t="s">
        <v>18</v>
      </c>
      <c r="F171" s="33">
        <v>42.470999999999997</v>
      </c>
      <c r="G171" s="9">
        <v>16.164000000000001</v>
      </c>
      <c r="H171" s="9">
        <v>9.1340000000000003</v>
      </c>
      <c r="I171" s="9" t="s">
        <v>167</v>
      </c>
      <c r="J171" s="9">
        <v>17.172999999999998</v>
      </c>
    </row>
    <row r="172" spans="3:10" ht="21">
      <c r="C172" s="36"/>
      <c r="D172" s="37" t="s">
        <v>174</v>
      </c>
      <c r="E172" s="10"/>
      <c r="F172" s="33"/>
      <c r="G172" s="9"/>
      <c r="H172" s="9"/>
      <c r="I172" s="9"/>
      <c r="J172" s="9"/>
    </row>
    <row r="173" spans="3:10" ht="33.75">
      <c r="C173" s="36" t="s">
        <v>211</v>
      </c>
      <c r="D173" s="41" t="s">
        <v>196</v>
      </c>
      <c r="E173" s="10" t="s">
        <v>18</v>
      </c>
      <c r="F173" s="33">
        <v>2.0310000000000001</v>
      </c>
      <c r="G173" s="9">
        <v>0.55300000000000005</v>
      </c>
      <c r="H173" s="9">
        <v>0.55300000000000005</v>
      </c>
      <c r="I173" s="9">
        <v>0.37</v>
      </c>
      <c r="J173" s="9">
        <v>0.55500000000000005</v>
      </c>
    </row>
    <row r="174" spans="3:10" ht="33.75">
      <c r="C174" s="36" t="s">
        <v>211</v>
      </c>
      <c r="D174" s="41" t="s">
        <v>197</v>
      </c>
      <c r="E174" s="10" t="s">
        <v>18</v>
      </c>
      <c r="F174" s="33">
        <v>22.9</v>
      </c>
      <c r="G174" s="9">
        <v>8.6470000000000002</v>
      </c>
      <c r="H174" s="9">
        <v>5.6079999999999997</v>
      </c>
      <c r="I174" s="9" t="s">
        <v>167</v>
      </c>
      <c r="J174" s="9">
        <v>8.6449999999999996</v>
      </c>
    </row>
    <row r="175" spans="3:10" ht="33.75">
      <c r="C175" s="36" t="s">
        <v>212</v>
      </c>
      <c r="D175" s="41" t="s">
        <v>213</v>
      </c>
      <c r="E175" s="10" t="s">
        <v>25</v>
      </c>
      <c r="F175" s="33">
        <v>7</v>
      </c>
      <c r="G175" s="10" t="s">
        <v>167</v>
      </c>
      <c r="H175" s="9">
        <v>3.5</v>
      </c>
      <c r="I175" s="9" t="s">
        <v>167</v>
      </c>
      <c r="J175" s="9">
        <v>3.5</v>
      </c>
    </row>
    <row r="176" spans="3:10" ht="33.75">
      <c r="C176" s="36" t="s">
        <v>214</v>
      </c>
      <c r="D176" s="41" t="s">
        <v>199</v>
      </c>
      <c r="E176" s="10" t="s">
        <v>25</v>
      </c>
      <c r="F176" s="33">
        <v>4</v>
      </c>
      <c r="G176" s="9">
        <v>1</v>
      </c>
      <c r="H176" s="9">
        <v>1</v>
      </c>
      <c r="I176" s="9">
        <v>1</v>
      </c>
      <c r="J176" s="9">
        <v>1</v>
      </c>
    </row>
    <row r="177" spans="1:10" ht="21">
      <c r="C177" s="38"/>
      <c r="D177" s="37" t="s">
        <v>215</v>
      </c>
      <c r="E177" s="10"/>
      <c r="F177" s="42">
        <v>732.21299999999997</v>
      </c>
      <c r="G177" s="40">
        <v>171.43600000000001</v>
      </c>
      <c r="H177" s="40">
        <v>190.61600000000001</v>
      </c>
      <c r="I177" s="40">
        <v>172.52500000000001</v>
      </c>
      <c r="J177" s="40">
        <v>197.636</v>
      </c>
    </row>
    <row r="178" spans="1:10">
      <c r="C178" s="43"/>
      <c r="D178" s="44" t="s">
        <v>216</v>
      </c>
      <c r="E178" s="10"/>
      <c r="F178" s="45">
        <v>1376.3530000000001</v>
      </c>
      <c r="G178" s="40">
        <v>304.73899999999998</v>
      </c>
      <c r="H178" s="40">
        <v>409.714</v>
      </c>
      <c r="I178" s="40">
        <v>330.072</v>
      </c>
      <c r="J178" s="40">
        <v>331.82799999999997</v>
      </c>
    </row>
    <row r="180" spans="1:10">
      <c r="E180" s="1" t="s">
        <v>217</v>
      </c>
    </row>
    <row r="181" spans="1:10" ht="15.75" thickBot="1"/>
    <row r="182" spans="1:10" ht="62.25" customHeight="1" thickBot="1">
      <c r="A182" s="296" t="s">
        <v>5</v>
      </c>
      <c r="B182" s="296" t="s">
        <v>6</v>
      </c>
      <c r="C182" s="296" t="s">
        <v>7</v>
      </c>
      <c r="D182" s="296" t="s">
        <v>8</v>
      </c>
      <c r="E182" s="296" t="s">
        <v>9</v>
      </c>
      <c r="F182" s="298" t="s">
        <v>10</v>
      </c>
      <c r="G182" s="299"/>
      <c r="H182" s="299"/>
      <c r="I182" s="299"/>
      <c r="J182" s="300"/>
    </row>
    <row r="183" spans="1:10" ht="15.75" thickBot="1">
      <c r="A183" s="302"/>
      <c r="B183" s="297"/>
      <c r="C183" s="297"/>
      <c r="D183" s="297"/>
      <c r="E183" s="297"/>
      <c r="F183" s="2" t="s">
        <v>11</v>
      </c>
      <c r="G183" s="2" t="s">
        <v>12</v>
      </c>
      <c r="H183" s="2" t="s">
        <v>13</v>
      </c>
      <c r="I183" s="2" t="s">
        <v>14</v>
      </c>
      <c r="J183" s="2" t="s">
        <v>15</v>
      </c>
    </row>
    <row r="184" spans="1:10" ht="24" thickBot="1">
      <c r="A184" s="3">
        <v>1</v>
      </c>
      <c r="B184" s="46" t="s">
        <v>16</v>
      </c>
      <c r="C184" s="47">
        <v>221</v>
      </c>
      <c r="D184" s="46" t="s">
        <v>17</v>
      </c>
      <c r="E184" s="46" t="s">
        <v>18</v>
      </c>
      <c r="F184" s="47">
        <v>28.6</v>
      </c>
      <c r="G184" s="47">
        <v>7.15</v>
      </c>
      <c r="H184" s="47">
        <v>7.15</v>
      </c>
      <c r="I184" s="47">
        <v>7.15</v>
      </c>
      <c r="J184" s="47">
        <v>7.15</v>
      </c>
    </row>
    <row r="185" spans="1:10" ht="24" thickBot="1">
      <c r="A185" s="3">
        <v>2</v>
      </c>
      <c r="B185" s="46" t="s">
        <v>62</v>
      </c>
      <c r="C185" s="47">
        <v>221</v>
      </c>
      <c r="D185" s="46" t="s">
        <v>218</v>
      </c>
      <c r="E185" s="46" t="s">
        <v>18</v>
      </c>
      <c r="F185" s="47">
        <v>27.9</v>
      </c>
      <c r="G185" s="47">
        <v>7</v>
      </c>
      <c r="H185" s="47">
        <v>7</v>
      </c>
      <c r="I185" s="47">
        <v>7</v>
      </c>
      <c r="J185" s="47">
        <v>6.9</v>
      </c>
    </row>
    <row r="186" spans="1:10" ht="57.75" thickBot="1">
      <c r="A186" s="3">
        <v>3</v>
      </c>
      <c r="B186" s="46" t="s">
        <v>62</v>
      </c>
      <c r="C186" s="47">
        <v>221</v>
      </c>
      <c r="D186" s="46" t="s">
        <v>219</v>
      </c>
      <c r="E186" s="46" t="s">
        <v>18</v>
      </c>
      <c r="F186" s="47">
        <v>2.5</v>
      </c>
      <c r="G186" s="47">
        <v>0.6</v>
      </c>
      <c r="H186" s="47">
        <v>0.6</v>
      </c>
      <c r="I186" s="47">
        <v>0.6</v>
      </c>
      <c r="J186" s="47">
        <v>0.7</v>
      </c>
    </row>
    <row r="187" spans="1:10" ht="24" thickBot="1">
      <c r="A187" s="3">
        <v>4</v>
      </c>
      <c r="B187" s="46" t="s">
        <v>62</v>
      </c>
      <c r="C187" s="47">
        <v>221</v>
      </c>
      <c r="D187" s="46" t="s">
        <v>220</v>
      </c>
      <c r="E187" s="46" t="s">
        <v>18</v>
      </c>
      <c r="F187" s="47">
        <v>2.2999999999999998</v>
      </c>
      <c r="G187" s="47">
        <v>0.6</v>
      </c>
      <c r="H187" s="47">
        <v>0.6</v>
      </c>
      <c r="I187" s="47">
        <v>0.6</v>
      </c>
      <c r="J187" s="47">
        <v>0.5</v>
      </c>
    </row>
    <row r="188" spans="1:10" ht="24" thickBot="1">
      <c r="A188" s="3">
        <v>5</v>
      </c>
      <c r="B188" s="46" t="s">
        <v>62</v>
      </c>
      <c r="C188" s="47">
        <v>221</v>
      </c>
      <c r="D188" s="46" t="s">
        <v>221</v>
      </c>
      <c r="E188" s="46" t="s">
        <v>18</v>
      </c>
      <c r="F188" s="47">
        <v>2.2999999999999998</v>
      </c>
      <c r="G188" s="47">
        <v>0.6</v>
      </c>
      <c r="H188" s="47">
        <v>0.6</v>
      </c>
      <c r="I188" s="47">
        <v>0.6</v>
      </c>
      <c r="J188" s="47">
        <v>0.5</v>
      </c>
    </row>
    <row r="189" spans="1:10" ht="24" thickBot="1">
      <c r="A189" s="3">
        <v>6</v>
      </c>
      <c r="B189" s="46" t="s">
        <v>62</v>
      </c>
      <c r="C189" s="47">
        <v>221</v>
      </c>
      <c r="D189" s="46" t="s">
        <v>126</v>
      </c>
      <c r="E189" s="46" t="s">
        <v>18</v>
      </c>
      <c r="F189" s="47">
        <v>16.600000000000001</v>
      </c>
      <c r="G189" s="47">
        <v>4.1500000000000004</v>
      </c>
      <c r="H189" s="47">
        <v>4.1500000000000004</v>
      </c>
      <c r="I189" s="47">
        <v>4.1500000000000004</v>
      </c>
      <c r="J189" s="47">
        <v>4.1500000000000004</v>
      </c>
    </row>
    <row r="190" spans="1:10" ht="35.25" thickBot="1">
      <c r="A190" s="3">
        <v>7</v>
      </c>
      <c r="B190" s="46" t="s">
        <v>222</v>
      </c>
      <c r="C190" s="47">
        <v>226</v>
      </c>
      <c r="D190" s="46" t="s">
        <v>223</v>
      </c>
      <c r="E190" s="46" t="s">
        <v>18</v>
      </c>
      <c r="F190" s="47">
        <v>5</v>
      </c>
      <c r="G190" s="47">
        <v>1.25</v>
      </c>
      <c r="H190" s="47">
        <v>1.25</v>
      </c>
      <c r="I190" s="47">
        <v>1.25</v>
      </c>
      <c r="J190" s="47">
        <v>1.25</v>
      </c>
    </row>
    <row r="191" spans="1:10" ht="35.25" thickBot="1">
      <c r="A191" s="3">
        <v>8</v>
      </c>
      <c r="B191" s="46" t="s">
        <v>222</v>
      </c>
      <c r="C191" s="47">
        <v>226</v>
      </c>
      <c r="D191" s="46" t="s">
        <v>130</v>
      </c>
      <c r="E191" s="46" t="s">
        <v>18</v>
      </c>
      <c r="F191" s="47">
        <v>3</v>
      </c>
      <c r="G191" s="47">
        <v>0.75</v>
      </c>
      <c r="H191" s="47">
        <v>0.75</v>
      </c>
      <c r="I191" s="47">
        <v>0.75</v>
      </c>
      <c r="J191" s="47">
        <v>0.75</v>
      </c>
    </row>
    <row r="192" spans="1:10" ht="46.5" thickBot="1">
      <c r="A192" s="3">
        <v>9</v>
      </c>
      <c r="B192" s="46" t="s">
        <v>224</v>
      </c>
      <c r="C192" s="47">
        <v>340</v>
      </c>
      <c r="D192" s="46" t="s">
        <v>85</v>
      </c>
      <c r="E192" s="46" t="s">
        <v>25</v>
      </c>
      <c r="F192" s="47">
        <v>65</v>
      </c>
      <c r="G192" s="47">
        <v>16.25</v>
      </c>
      <c r="H192" s="47">
        <v>16.25</v>
      </c>
      <c r="I192" s="47">
        <v>16.25</v>
      </c>
      <c r="J192" s="47">
        <v>16.25</v>
      </c>
    </row>
    <row r="193" spans="1:10" ht="46.5" thickBot="1">
      <c r="A193" s="3">
        <v>10</v>
      </c>
      <c r="B193" s="46" t="s">
        <v>224</v>
      </c>
      <c r="C193" s="47">
        <v>340</v>
      </c>
      <c r="D193" s="46" t="s">
        <v>225</v>
      </c>
      <c r="E193" s="46" t="s">
        <v>25</v>
      </c>
      <c r="F193" s="47">
        <v>8</v>
      </c>
      <c r="G193" s="47">
        <v>2</v>
      </c>
      <c r="H193" s="47">
        <v>2</v>
      </c>
      <c r="I193" s="47">
        <v>2</v>
      </c>
      <c r="J193" s="47">
        <v>2</v>
      </c>
    </row>
    <row r="194" spans="1:10" ht="80.25" thickBot="1">
      <c r="A194" s="3">
        <v>11</v>
      </c>
      <c r="B194" s="46" t="s">
        <v>37</v>
      </c>
      <c r="C194" s="47">
        <v>226</v>
      </c>
      <c r="D194" s="46" t="s">
        <v>226</v>
      </c>
      <c r="E194" s="46" t="s">
        <v>25</v>
      </c>
      <c r="F194" s="47">
        <v>26</v>
      </c>
      <c r="G194" s="47">
        <v>6.5</v>
      </c>
      <c r="H194" s="47">
        <v>6.5</v>
      </c>
      <c r="I194" s="47">
        <v>6.5</v>
      </c>
      <c r="J194" s="47">
        <v>6.5</v>
      </c>
    </row>
    <row r="195" spans="1:10" ht="57.75" thickBot="1">
      <c r="A195" s="3">
        <v>12</v>
      </c>
      <c r="B195" s="46" t="s">
        <v>37</v>
      </c>
      <c r="C195" s="47">
        <v>226</v>
      </c>
      <c r="D195" s="46" t="s">
        <v>227</v>
      </c>
      <c r="E195" s="46" t="s">
        <v>25</v>
      </c>
      <c r="F195" s="47">
        <v>54</v>
      </c>
      <c r="G195" s="47">
        <v>13.5</v>
      </c>
      <c r="H195" s="47">
        <v>13.5</v>
      </c>
      <c r="I195" s="47">
        <v>13.5</v>
      </c>
      <c r="J195" s="47">
        <v>13.5</v>
      </c>
    </row>
    <row r="196" spans="1:10" ht="46.5" thickBot="1">
      <c r="A196" s="3">
        <v>13</v>
      </c>
      <c r="B196" s="46" t="s">
        <v>228</v>
      </c>
      <c r="C196" s="47">
        <v>310</v>
      </c>
      <c r="D196" s="46" t="s">
        <v>229</v>
      </c>
      <c r="E196" s="46" t="s">
        <v>25</v>
      </c>
      <c r="F196" s="47">
        <v>2.5</v>
      </c>
      <c r="G196" s="47">
        <v>0</v>
      </c>
      <c r="H196" s="47">
        <v>0</v>
      </c>
      <c r="I196" s="47">
        <v>2.5</v>
      </c>
      <c r="J196" s="47">
        <v>0</v>
      </c>
    </row>
    <row r="197" spans="1:10" ht="57.75" thickBot="1">
      <c r="A197" s="3">
        <v>14</v>
      </c>
      <c r="B197" s="46" t="s">
        <v>230</v>
      </c>
      <c r="C197" s="47">
        <v>225</v>
      </c>
      <c r="D197" s="46" t="s">
        <v>231</v>
      </c>
      <c r="E197" s="46" t="s">
        <v>32</v>
      </c>
      <c r="F197" s="47">
        <v>1568.7</v>
      </c>
      <c r="G197" s="47">
        <v>392.2</v>
      </c>
      <c r="H197" s="47">
        <v>392.2</v>
      </c>
      <c r="I197" s="47">
        <v>392.2</v>
      </c>
      <c r="J197" s="47">
        <v>392.1</v>
      </c>
    </row>
    <row r="198" spans="1:10" ht="24" thickBot="1">
      <c r="A198" s="3">
        <v>15</v>
      </c>
      <c r="B198" s="46" t="s">
        <v>37</v>
      </c>
      <c r="C198" s="47">
        <v>226</v>
      </c>
      <c r="D198" s="46" t="s">
        <v>232</v>
      </c>
      <c r="E198" s="46" t="s">
        <v>32</v>
      </c>
      <c r="F198" s="47">
        <v>250</v>
      </c>
      <c r="G198" s="47">
        <v>62.5</v>
      </c>
      <c r="H198" s="47">
        <v>62.5</v>
      </c>
      <c r="I198" s="47">
        <v>62.5</v>
      </c>
      <c r="J198" s="47">
        <v>62.5</v>
      </c>
    </row>
    <row r="199" spans="1:10" ht="35.25" thickBot="1">
      <c r="A199" s="3">
        <v>16</v>
      </c>
      <c r="B199" s="46" t="s">
        <v>37</v>
      </c>
      <c r="C199" s="47">
        <v>226</v>
      </c>
      <c r="D199" s="46" t="s">
        <v>233</v>
      </c>
      <c r="E199" s="46" t="s">
        <v>25</v>
      </c>
      <c r="F199" s="47">
        <v>40</v>
      </c>
      <c r="G199" s="47">
        <v>10</v>
      </c>
      <c r="H199" s="47">
        <v>10</v>
      </c>
      <c r="I199" s="47">
        <v>10</v>
      </c>
      <c r="J199" s="47">
        <v>10</v>
      </c>
    </row>
    <row r="200" spans="1:10" ht="46.5" thickBot="1">
      <c r="A200" s="3">
        <v>17</v>
      </c>
      <c r="B200" s="46" t="s">
        <v>37</v>
      </c>
      <c r="C200" s="47">
        <v>226</v>
      </c>
      <c r="D200" s="46" t="s">
        <v>234</v>
      </c>
      <c r="E200" s="46" t="s">
        <v>25</v>
      </c>
      <c r="F200" s="47">
        <v>35</v>
      </c>
      <c r="G200" s="47">
        <v>8.75</v>
      </c>
      <c r="H200" s="47">
        <v>8.75</v>
      </c>
      <c r="I200" s="47">
        <v>8.75</v>
      </c>
      <c r="J200" s="47">
        <v>8.75</v>
      </c>
    </row>
    <row r="201" spans="1:10" ht="46.5" thickBot="1">
      <c r="A201" s="3">
        <v>18</v>
      </c>
      <c r="B201" s="46" t="s">
        <v>37</v>
      </c>
      <c r="C201" s="47">
        <v>226</v>
      </c>
      <c r="D201" s="46" t="s">
        <v>235</v>
      </c>
      <c r="E201" s="46" t="s">
        <v>25</v>
      </c>
      <c r="F201" s="47">
        <v>40</v>
      </c>
      <c r="G201" s="47">
        <v>10</v>
      </c>
      <c r="H201" s="47">
        <v>10</v>
      </c>
      <c r="I201" s="47">
        <v>10</v>
      </c>
      <c r="J201" s="47">
        <v>10</v>
      </c>
    </row>
    <row r="202" spans="1:10" ht="35.25" thickBot="1">
      <c r="A202" s="3">
        <v>19</v>
      </c>
      <c r="B202" s="46" t="s">
        <v>37</v>
      </c>
      <c r="C202" s="47">
        <v>226</v>
      </c>
      <c r="D202" s="46" t="s">
        <v>236</v>
      </c>
      <c r="E202" s="46" t="s">
        <v>25</v>
      </c>
      <c r="F202" s="47">
        <v>15</v>
      </c>
      <c r="G202" s="47">
        <v>3.75</v>
      </c>
      <c r="H202" s="47">
        <v>3.75</v>
      </c>
      <c r="I202" s="47">
        <v>3.75</v>
      </c>
      <c r="J202" s="47">
        <v>3.75</v>
      </c>
    </row>
    <row r="203" spans="1:10" ht="69" thickBot="1">
      <c r="A203" s="3">
        <v>20</v>
      </c>
      <c r="B203" s="46" t="s">
        <v>230</v>
      </c>
      <c r="C203" s="47">
        <v>225</v>
      </c>
      <c r="D203" s="46" t="s">
        <v>237</v>
      </c>
      <c r="E203" s="46" t="s">
        <v>32</v>
      </c>
      <c r="F203" s="47">
        <v>644.4</v>
      </c>
      <c r="G203" s="47">
        <v>161.1</v>
      </c>
      <c r="H203" s="47">
        <v>161.1</v>
      </c>
      <c r="I203" s="47">
        <v>161.1</v>
      </c>
      <c r="J203" s="47">
        <v>161.1</v>
      </c>
    </row>
    <row r="204" spans="1:10" ht="69" thickBot="1">
      <c r="A204" s="3">
        <v>21</v>
      </c>
      <c r="B204" s="46" t="s">
        <v>230</v>
      </c>
      <c r="C204" s="47">
        <v>225</v>
      </c>
      <c r="D204" s="46" t="s">
        <v>238</v>
      </c>
      <c r="E204" s="46" t="s">
        <v>32</v>
      </c>
      <c r="F204" s="47">
        <v>335.6</v>
      </c>
      <c r="G204" s="47">
        <v>83.9</v>
      </c>
      <c r="H204" s="47">
        <v>83.9</v>
      </c>
      <c r="I204" s="47">
        <v>83.9</v>
      </c>
      <c r="J204" s="47">
        <v>83.9</v>
      </c>
    </row>
    <row r="205" spans="1:10" ht="57.75" thickBot="1">
      <c r="A205" s="3">
        <v>22</v>
      </c>
      <c r="B205" s="46" t="s">
        <v>230</v>
      </c>
      <c r="C205" s="47">
        <v>225</v>
      </c>
      <c r="D205" s="46" t="s">
        <v>239</v>
      </c>
      <c r="E205" s="46" t="s">
        <v>25</v>
      </c>
      <c r="F205" s="47">
        <v>100</v>
      </c>
      <c r="G205" s="47">
        <v>100</v>
      </c>
      <c r="H205" s="47">
        <v>0</v>
      </c>
      <c r="I205" s="47">
        <v>0</v>
      </c>
      <c r="J205" s="47">
        <v>0</v>
      </c>
    </row>
    <row r="206" spans="1:10" ht="91.5" thickBot="1">
      <c r="A206" s="3">
        <v>23</v>
      </c>
      <c r="B206" s="46" t="s">
        <v>37</v>
      </c>
      <c r="C206" s="47">
        <v>226</v>
      </c>
      <c r="D206" s="46" t="s">
        <v>240</v>
      </c>
      <c r="E206" s="46" t="s">
        <v>25</v>
      </c>
      <c r="F206" s="47">
        <v>200</v>
      </c>
      <c r="G206" s="47">
        <v>0</v>
      </c>
      <c r="H206" s="47">
        <v>0</v>
      </c>
      <c r="I206" s="47">
        <v>100</v>
      </c>
      <c r="J206" s="47">
        <v>100</v>
      </c>
    </row>
    <row r="207" spans="1:10" ht="46.5" thickBot="1">
      <c r="A207" s="3">
        <v>24</v>
      </c>
      <c r="B207" s="46" t="s">
        <v>228</v>
      </c>
      <c r="C207" s="47">
        <v>310</v>
      </c>
      <c r="D207" s="46" t="s">
        <v>241</v>
      </c>
      <c r="E207" s="46" t="s">
        <v>25</v>
      </c>
      <c r="F207" s="47">
        <v>200</v>
      </c>
      <c r="G207" s="47">
        <v>50</v>
      </c>
      <c r="H207" s="47">
        <v>50</v>
      </c>
      <c r="I207" s="47">
        <v>50</v>
      </c>
      <c r="J207" s="47">
        <v>50</v>
      </c>
    </row>
    <row r="208" spans="1:10" ht="69" thickBot="1">
      <c r="A208" s="3">
        <v>25</v>
      </c>
      <c r="B208" s="46" t="s">
        <v>62</v>
      </c>
      <c r="C208" s="47">
        <v>223</v>
      </c>
      <c r="D208" s="46" t="s">
        <v>242</v>
      </c>
      <c r="E208" s="46" t="s">
        <v>18</v>
      </c>
      <c r="F208" s="47">
        <v>1328</v>
      </c>
      <c r="G208" s="47">
        <v>332</v>
      </c>
      <c r="H208" s="47">
        <v>332</v>
      </c>
      <c r="I208" s="47">
        <v>332</v>
      </c>
      <c r="J208" s="47">
        <v>332</v>
      </c>
    </row>
    <row r="209" spans="1:10" ht="57.75" thickBot="1">
      <c r="A209" s="3">
        <v>26</v>
      </c>
      <c r="B209" s="46" t="s">
        <v>230</v>
      </c>
      <c r="C209" s="47">
        <v>225</v>
      </c>
      <c r="D209" s="46" t="s">
        <v>243</v>
      </c>
      <c r="E209" s="46" t="s">
        <v>25</v>
      </c>
      <c r="F209" s="47">
        <v>60</v>
      </c>
      <c r="G209" s="47">
        <v>15</v>
      </c>
      <c r="H209" s="47">
        <v>15</v>
      </c>
      <c r="I209" s="47">
        <v>15</v>
      </c>
      <c r="J209" s="47">
        <v>15</v>
      </c>
    </row>
    <row r="210" spans="1:10" ht="57.75" thickBot="1">
      <c r="A210" s="3">
        <v>27</v>
      </c>
      <c r="B210" s="46" t="s">
        <v>230</v>
      </c>
      <c r="C210" s="47">
        <v>225</v>
      </c>
      <c r="D210" s="46" t="s">
        <v>244</v>
      </c>
      <c r="E210" s="46" t="s">
        <v>25</v>
      </c>
      <c r="F210" s="47">
        <v>52.4</v>
      </c>
      <c r="G210" s="47">
        <v>13.1</v>
      </c>
      <c r="H210" s="47">
        <v>13.1</v>
      </c>
      <c r="I210" s="47">
        <v>13.1</v>
      </c>
      <c r="J210" s="47">
        <v>13.1</v>
      </c>
    </row>
    <row r="211" spans="1:10" ht="46.5" thickBot="1">
      <c r="A211" s="3">
        <v>28</v>
      </c>
      <c r="B211" s="46" t="s">
        <v>228</v>
      </c>
      <c r="C211" s="47">
        <v>310</v>
      </c>
      <c r="D211" s="46" t="s">
        <v>245</v>
      </c>
      <c r="E211" s="46" t="s">
        <v>25</v>
      </c>
      <c r="F211" s="47">
        <v>120</v>
      </c>
      <c r="G211" s="47">
        <v>0</v>
      </c>
      <c r="H211" s="47">
        <v>60</v>
      </c>
      <c r="I211" s="47">
        <v>60</v>
      </c>
      <c r="J211" s="47">
        <v>0</v>
      </c>
    </row>
    <row r="212" spans="1:10" ht="46.5" thickBot="1">
      <c r="A212" s="3">
        <v>29</v>
      </c>
      <c r="B212" s="46" t="s">
        <v>228</v>
      </c>
      <c r="C212" s="47">
        <v>310</v>
      </c>
      <c r="D212" s="46" t="s">
        <v>246</v>
      </c>
      <c r="E212" s="46" t="s">
        <v>25</v>
      </c>
      <c r="F212" s="47">
        <v>31.8</v>
      </c>
      <c r="G212" s="47">
        <v>7.95</v>
      </c>
      <c r="H212" s="47">
        <v>7.95</v>
      </c>
      <c r="I212" s="47">
        <v>7.95</v>
      </c>
      <c r="J212" s="47">
        <v>7.95</v>
      </c>
    </row>
    <row r="213" spans="1:10" ht="15.75" thickBot="1">
      <c r="A213" s="308"/>
      <c r="B213" s="309"/>
      <c r="C213" s="309"/>
      <c r="D213" s="309"/>
      <c r="E213" s="310"/>
      <c r="F213" s="48">
        <v>5264.6</v>
      </c>
      <c r="G213" s="49">
        <v>1310.5999999999999</v>
      </c>
      <c r="H213" s="49">
        <v>1270.5999999999999</v>
      </c>
      <c r="I213" s="49">
        <v>1373.1</v>
      </c>
      <c r="J213" s="49">
        <v>1310.3</v>
      </c>
    </row>
    <row r="215" spans="1:10">
      <c r="E215" s="1" t="s">
        <v>247</v>
      </c>
    </row>
    <row r="216" spans="1:10" ht="15.75" thickBot="1"/>
    <row r="217" spans="1:10" ht="24" customHeight="1">
      <c r="A217" s="50" t="s">
        <v>248</v>
      </c>
      <c r="B217" s="51" t="s">
        <v>250</v>
      </c>
      <c r="C217" s="51" t="s">
        <v>253</v>
      </c>
      <c r="D217" s="306" t="s">
        <v>8</v>
      </c>
      <c r="E217" s="51" t="s">
        <v>254</v>
      </c>
      <c r="F217" s="312" t="s">
        <v>10</v>
      </c>
      <c r="G217" s="313"/>
      <c r="H217" s="313"/>
      <c r="I217" s="313"/>
      <c r="J217" s="314"/>
    </row>
    <row r="218" spans="1:10" ht="23.25" thickBot="1">
      <c r="A218" s="54" t="s">
        <v>249</v>
      </c>
      <c r="B218" s="55" t="s">
        <v>251</v>
      </c>
      <c r="C218" s="55" t="s">
        <v>251</v>
      </c>
      <c r="D218" s="311"/>
      <c r="E218" s="55" t="s">
        <v>255</v>
      </c>
      <c r="F218" s="315"/>
      <c r="G218" s="316"/>
      <c r="H218" s="316"/>
      <c r="I218" s="316"/>
      <c r="J218" s="317"/>
    </row>
    <row r="219" spans="1:10" ht="23.25" thickBot="1">
      <c r="A219" s="57"/>
      <c r="B219" s="58" t="s">
        <v>252</v>
      </c>
      <c r="C219" s="58" t="s">
        <v>252</v>
      </c>
      <c r="D219" s="307"/>
      <c r="E219" s="59"/>
      <c r="F219" s="58" t="s">
        <v>11</v>
      </c>
      <c r="G219" s="58" t="s">
        <v>256</v>
      </c>
      <c r="H219" s="58" t="s">
        <v>257</v>
      </c>
      <c r="I219" s="58" t="s">
        <v>258</v>
      </c>
      <c r="J219" s="58" t="s">
        <v>259</v>
      </c>
    </row>
    <row r="220" spans="1:10" ht="23.25" thickBot="1">
      <c r="A220" s="60">
        <v>1</v>
      </c>
      <c r="B220" s="58" t="s">
        <v>17</v>
      </c>
      <c r="C220" s="58">
        <v>221</v>
      </c>
      <c r="D220" s="58" t="s">
        <v>17</v>
      </c>
      <c r="E220" s="58" t="s">
        <v>18</v>
      </c>
      <c r="F220" s="58">
        <v>82</v>
      </c>
      <c r="G220" s="58">
        <v>20.5</v>
      </c>
      <c r="H220" s="58">
        <v>20.5</v>
      </c>
      <c r="I220" s="58">
        <v>20.5</v>
      </c>
      <c r="J220" s="58">
        <v>20.5</v>
      </c>
    </row>
    <row r="221" spans="1:10" ht="45.75" thickBot="1">
      <c r="A221" s="60">
        <v>2</v>
      </c>
      <c r="B221" s="58" t="s">
        <v>62</v>
      </c>
      <c r="C221" s="58">
        <v>223</v>
      </c>
      <c r="D221" s="58" t="s">
        <v>260</v>
      </c>
      <c r="E221" s="58" t="s">
        <v>18</v>
      </c>
      <c r="F221" s="58">
        <v>117.49420000000001</v>
      </c>
      <c r="G221" s="58">
        <v>293.73500000000001</v>
      </c>
      <c r="H221" s="58">
        <v>293.73500000000001</v>
      </c>
      <c r="I221" s="58">
        <v>293.73500000000001</v>
      </c>
      <c r="J221" s="58">
        <v>293.73700000000002</v>
      </c>
    </row>
    <row r="222" spans="1:10" ht="68.25" thickBot="1">
      <c r="A222" s="60">
        <v>3</v>
      </c>
      <c r="B222" s="58" t="s">
        <v>261</v>
      </c>
      <c r="C222" s="58">
        <v>224</v>
      </c>
      <c r="D222" s="58" t="s">
        <v>128</v>
      </c>
      <c r="E222" s="58" t="s">
        <v>18</v>
      </c>
      <c r="F222" s="58">
        <v>108</v>
      </c>
      <c r="G222" s="58">
        <v>27</v>
      </c>
      <c r="H222" s="58">
        <v>27</v>
      </c>
      <c r="I222" s="58">
        <v>27</v>
      </c>
      <c r="J222" s="58">
        <v>27</v>
      </c>
    </row>
    <row r="223" spans="1:10" ht="57" thickBot="1">
      <c r="A223" s="60">
        <v>4</v>
      </c>
      <c r="B223" s="58" t="s">
        <v>230</v>
      </c>
      <c r="C223" s="58">
        <v>225</v>
      </c>
      <c r="D223" s="58" t="s">
        <v>262</v>
      </c>
      <c r="E223" s="58" t="s">
        <v>25</v>
      </c>
      <c r="F223" s="58">
        <v>100</v>
      </c>
      <c r="G223" s="58">
        <v>100</v>
      </c>
      <c r="H223" s="58" t="s">
        <v>263</v>
      </c>
      <c r="I223" s="58" t="s">
        <v>263</v>
      </c>
      <c r="J223" s="58" t="s">
        <v>263</v>
      </c>
    </row>
    <row r="224" spans="1:10" ht="124.5" thickBot="1">
      <c r="A224" s="60">
        <v>5</v>
      </c>
      <c r="B224" s="58" t="s">
        <v>230</v>
      </c>
      <c r="C224" s="58">
        <v>225</v>
      </c>
      <c r="D224" s="58" t="s">
        <v>264</v>
      </c>
      <c r="E224" s="58" t="s">
        <v>25</v>
      </c>
      <c r="F224" s="58">
        <v>250</v>
      </c>
      <c r="G224" s="58">
        <v>100</v>
      </c>
      <c r="H224" s="58">
        <v>150</v>
      </c>
      <c r="I224" s="58"/>
      <c r="J224" s="58"/>
    </row>
    <row r="225" spans="1:10" ht="57" thickBot="1">
      <c r="A225" s="60">
        <v>6</v>
      </c>
      <c r="B225" s="58" t="s">
        <v>230</v>
      </c>
      <c r="C225" s="58">
        <v>225</v>
      </c>
      <c r="D225" s="58" t="s">
        <v>265</v>
      </c>
      <c r="E225" s="58" t="s">
        <v>32</v>
      </c>
      <c r="F225" s="58">
        <v>449</v>
      </c>
      <c r="G225" s="58">
        <v>449</v>
      </c>
      <c r="H225" s="58" t="s">
        <v>263</v>
      </c>
      <c r="I225" s="58" t="s">
        <v>263</v>
      </c>
      <c r="J225" s="58"/>
    </row>
    <row r="226" spans="1:10" ht="57" thickBot="1">
      <c r="A226" s="60">
        <v>7</v>
      </c>
      <c r="B226" s="58" t="s">
        <v>230</v>
      </c>
      <c r="C226" s="58">
        <v>225</v>
      </c>
      <c r="D226" s="58" t="s">
        <v>266</v>
      </c>
      <c r="E226" s="58" t="s">
        <v>32</v>
      </c>
      <c r="F226" s="58">
        <v>410</v>
      </c>
      <c r="G226" s="58" t="s">
        <v>263</v>
      </c>
      <c r="H226" s="58">
        <v>410</v>
      </c>
      <c r="I226" s="58" t="s">
        <v>263</v>
      </c>
      <c r="J226" s="58" t="s">
        <v>263</v>
      </c>
    </row>
    <row r="227" spans="1:10" ht="57" thickBot="1">
      <c r="A227" s="60">
        <v>8</v>
      </c>
      <c r="B227" s="58" t="s">
        <v>230</v>
      </c>
      <c r="C227" s="58">
        <v>225</v>
      </c>
      <c r="D227" s="58" t="s">
        <v>267</v>
      </c>
      <c r="E227" s="58" t="s">
        <v>32</v>
      </c>
      <c r="F227" s="58">
        <v>901.18600000000004</v>
      </c>
      <c r="G227" s="58" t="s">
        <v>263</v>
      </c>
      <c r="H227" s="58">
        <v>415.72</v>
      </c>
      <c r="I227" s="58">
        <v>485.46600000000001</v>
      </c>
      <c r="J227" s="58" t="s">
        <v>263</v>
      </c>
    </row>
    <row r="228" spans="1:10" ht="57" thickBot="1">
      <c r="A228" s="60">
        <v>9</v>
      </c>
      <c r="B228" s="58" t="s">
        <v>230</v>
      </c>
      <c r="C228" s="58">
        <v>225</v>
      </c>
      <c r="D228" s="58" t="s">
        <v>268</v>
      </c>
      <c r="E228" s="58" t="s">
        <v>25</v>
      </c>
      <c r="F228" s="58">
        <v>55</v>
      </c>
      <c r="G228" s="58" t="s">
        <v>263</v>
      </c>
      <c r="H228" s="58">
        <v>55</v>
      </c>
      <c r="I228" s="58"/>
      <c r="J228" s="58" t="s">
        <v>263</v>
      </c>
    </row>
    <row r="229" spans="1:10" ht="79.5" thickBot="1">
      <c r="A229" s="60">
        <v>10</v>
      </c>
      <c r="B229" s="58" t="s">
        <v>230</v>
      </c>
      <c r="C229" s="58">
        <v>225</v>
      </c>
      <c r="D229" s="58" t="s">
        <v>269</v>
      </c>
      <c r="E229" s="58" t="s">
        <v>32</v>
      </c>
      <c r="F229" s="58">
        <v>465</v>
      </c>
      <c r="G229" s="58" t="s">
        <v>263</v>
      </c>
      <c r="H229" s="58" t="s">
        <v>263</v>
      </c>
      <c r="I229" s="58">
        <v>139.5</v>
      </c>
      <c r="J229" s="58" t="s">
        <v>263</v>
      </c>
    </row>
    <row r="230" spans="1:10" ht="57" thickBot="1">
      <c r="A230" s="60">
        <v>11</v>
      </c>
      <c r="B230" s="58" t="s">
        <v>230</v>
      </c>
      <c r="C230" s="58">
        <v>225</v>
      </c>
      <c r="D230" s="58" t="s">
        <v>270</v>
      </c>
      <c r="E230" s="58" t="s">
        <v>32</v>
      </c>
      <c r="F230" s="61">
        <v>546</v>
      </c>
      <c r="G230" s="58">
        <v>100</v>
      </c>
      <c r="H230" s="58">
        <v>147</v>
      </c>
      <c r="I230" s="58">
        <v>218</v>
      </c>
      <c r="J230" s="58">
        <v>81</v>
      </c>
    </row>
    <row r="231" spans="1:10" ht="57" thickBot="1">
      <c r="A231" s="60">
        <v>12</v>
      </c>
      <c r="B231" s="58" t="s">
        <v>230</v>
      </c>
      <c r="C231" s="58">
        <v>225</v>
      </c>
      <c r="D231" s="58" t="s">
        <v>271</v>
      </c>
      <c r="E231" s="58" t="s">
        <v>32</v>
      </c>
      <c r="F231" s="58">
        <v>411.8</v>
      </c>
      <c r="G231" s="58" t="s">
        <v>263</v>
      </c>
      <c r="H231" s="58">
        <v>123.54</v>
      </c>
      <c r="I231" s="58">
        <v>288.26</v>
      </c>
      <c r="J231" s="58" t="s">
        <v>263</v>
      </c>
    </row>
    <row r="232" spans="1:10" ht="90.75" thickBot="1">
      <c r="A232" s="60"/>
      <c r="B232" s="58" t="s">
        <v>230</v>
      </c>
      <c r="C232" s="58">
        <v>225</v>
      </c>
      <c r="D232" s="58" t="s">
        <v>272</v>
      </c>
      <c r="E232" s="58" t="s">
        <v>273</v>
      </c>
      <c r="F232" s="58">
        <v>1046.8579999999999</v>
      </c>
      <c r="G232" s="58" t="s">
        <v>263</v>
      </c>
      <c r="H232" s="58" t="s">
        <v>263</v>
      </c>
      <c r="I232" s="58">
        <v>10468.58</v>
      </c>
      <c r="J232" s="58" t="s">
        <v>263</v>
      </c>
    </row>
    <row r="233" spans="1:10" ht="68.25" thickBot="1">
      <c r="A233" s="60"/>
      <c r="B233" s="61" t="s">
        <v>230</v>
      </c>
      <c r="C233" s="58">
        <v>225</v>
      </c>
      <c r="D233" s="58" t="s">
        <v>274</v>
      </c>
      <c r="E233" s="58" t="s">
        <v>32</v>
      </c>
      <c r="F233" s="58">
        <v>494</v>
      </c>
      <c r="G233" s="58" t="s">
        <v>263</v>
      </c>
      <c r="H233" s="58">
        <v>494</v>
      </c>
      <c r="I233" s="58" t="s">
        <v>263</v>
      </c>
      <c r="J233" s="58" t="s">
        <v>263</v>
      </c>
    </row>
    <row r="234" spans="1:10" ht="34.5" thickBot="1">
      <c r="A234" s="60">
        <v>13</v>
      </c>
      <c r="B234" s="58" t="s">
        <v>275</v>
      </c>
      <c r="C234" s="58">
        <v>226</v>
      </c>
      <c r="D234" s="58" t="s">
        <v>276</v>
      </c>
      <c r="E234" s="58" t="s">
        <v>18</v>
      </c>
      <c r="F234" s="58">
        <v>62.451999999999998</v>
      </c>
      <c r="G234" s="58">
        <v>15.613</v>
      </c>
      <c r="H234" s="58">
        <v>15.613</v>
      </c>
      <c r="I234" s="58">
        <v>15.613</v>
      </c>
      <c r="J234" s="58">
        <v>15.613</v>
      </c>
    </row>
    <row r="235" spans="1:10" ht="34.5" thickBot="1">
      <c r="A235" s="60">
        <v>14</v>
      </c>
      <c r="B235" s="58" t="s">
        <v>275</v>
      </c>
      <c r="C235" s="58">
        <v>226</v>
      </c>
      <c r="D235" s="58" t="s">
        <v>277</v>
      </c>
      <c r="E235" s="58" t="s">
        <v>25</v>
      </c>
      <c r="F235" s="58">
        <v>417</v>
      </c>
      <c r="G235" s="58">
        <v>104.25</v>
      </c>
      <c r="H235" s="58">
        <v>104.25</v>
      </c>
      <c r="I235" s="58">
        <v>104.25</v>
      </c>
      <c r="J235" s="58">
        <v>104.25</v>
      </c>
    </row>
    <row r="236" spans="1:10" ht="34.5" thickBot="1">
      <c r="A236" s="60">
        <v>15</v>
      </c>
      <c r="B236" s="58" t="s">
        <v>275</v>
      </c>
      <c r="C236" s="58">
        <v>226</v>
      </c>
      <c r="D236" s="58" t="s">
        <v>278</v>
      </c>
      <c r="E236" s="58" t="s">
        <v>25</v>
      </c>
      <c r="F236" s="58">
        <v>230</v>
      </c>
      <c r="G236" s="58">
        <v>57.5</v>
      </c>
      <c r="H236" s="58">
        <v>57.5</v>
      </c>
      <c r="I236" s="58">
        <v>57.5</v>
      </c>
      <c r="J236" s="58">
        <v>57.5</v>
      </c>
    </row>
    <row r="237" spans="1:10" ht="57" thickBot="1">
      <c r="A237" s="60">
        <v>16</v>
      </c>
      <c r="B237" s="58" t="s">
        <v>275</v>
      </c>
      <c r="C237" s="58">
        <v>226</v>
      </c>
      <c r="D237" s="58" t="s">
        <v>279</v>
      </c>
      <c r="E237" s="58" t="s">
        <v>32</v>
      </c>
      <c r="F237" s="58">
        <v>396</v>
      </c>
      <c r="G237" s="58" t="s">
        <v>263</v>
      </c>
      <c r="H237" s="58">
        <v>118.8</v>
      </c>
      <c r="I237" s="58">
        <v>277.2</v>
      </c>
      <c r="J237" s="58" t="s">
        <v>263</v>
      </c>
    </row>
    <row r="238" spans="1:10" ht="57" thickBot="1">
      <c r="A238" s="60">
        <v>17</v>
      </c>
      <c r="B238" s="58" t="s">
        <v>275</v>
      </c>
      <c r="C238" s="58">
        <v>226</v>
      </c>
      <c r="D238" s="58" t="s">
        <v>280</v>
      </c>
      <c r="E238" s="58" t="s">
        <v>25</v>
      </c>
      <c r="F238" s="58">
        <v>55.353999999999999</v>
      </c>
      <c r="G238" s="58" t="s">
        <v>263</v>
      </c>
      <c r="H238" s="58">
        <v>55.353999999999999</v>
      </c>
      <c r="I238" s="58" t="s">
        <v>263</v>
      </c>
      <c r="J238" s="58" t="s">
        <v>263</v>
      </c>
    </row>
    <row r="239" spans="1:10" ht="34.5" thickBot="1">
      <c r="A239" s="60">
        <v>18</v>
      </c>
      <c r="B239" s="58" t="s">
        <v>275</v>
      </c>
      <c r="C239" s="58">
        <v>226</v>
      </c>
      <c r="D239" s="58" t="s">
        <v>281</v>
      </c>
      <c r="E239" s="58" t="s">
        <v>25</v>
      </c>
      <c r="F239" s="58">
        <v>200</v>
      </c>
      <c r="G239" s="58" t="s">
        <v>263</v>
      </c>
      <c r="H239" s="58">
        <v>100</v>
      </c>
      <c r="I239" s="58">
        <v>100</v>
      </c>
      <c r="J239" s="58" t="s">
        <v>263</v>
      </c>
    </row>
    <row r="240" spans="1:10" ht="34.5" thickBot="1">
      <c r="A240" s="60">
        <v>19</v>
      </c>
      <c r="B240" s="58" t="s">
        <v>275</v>
      </c>
      <c r="C240" s="58">
        <v>226</v>
      </c>
      <c r="D240" s="58" t="s">
        <v>282</v>
      </c>
      <c r="E240" s="58" t="s">
        <v>25</v>
      </c>
      <c r="F240" s="58">
        <v>111.4</v>
      </c>
      <c r="G240" s="58" t="s">
        <v>263</v>
      </c>
      <c r="H240" s="58">
        <v>104.7</v>
      </c>
      <c r="I240" s="58" t="s">
        <v>263</v>
      </c>
      <c r="J240" s="58">
        <v>6.7</v>
      </c>
    </row>
    <row r="241" spans="1:10" ht="68.25" thickBot="1">
      <c r="A241" s="60">
        <v>20</v>
      </c>
      <c r="B241" s="58" t="s">
        <v>275</v>
      </c>
      <c r="C241" s="58">
        <v>226</v>
      </c>
      <c r="D241" s="58" t="s">
        <v>283</v>
      </c>
      <c r="E241" s="58" t="s">
        <v>25</v>
      </c>
      <c r="F241" s="58">
        <v>61.2</v>
      </c>
      <c r="G241" s="58" t="s">
        <v>263</v>
      </c>
      <c r="H241" s="58">
        <v>10</v>
      </c>
      <c r="I241" s="58">
        <v>25</v>
      </c>
      <c r="J241" s="58">
        <v>26.2</v>
      </c>
    </row>
    <row r="242" spans="1:10" ht="68.25" thickBot="1">
      <c r="A242" s="60"/>
      <c r="B242" s="58" t="s">
        <v>275</v>
      </c>
      <c r="C242" s="58">
        <v>226</v>
      </c>
      <c r="D242" s="58" t="s">
        <v>284</v>
      </c>
      <c r="E242" s="58" t="s">
        <v>32</v>
      </c>
      <c r="F242" s="58">
        <v>899</v>
      </c>
      <c r="G242" s="58"/>
      <c r="H242" s="58">
        <v>494</v>
      </c>
      <c r="I242" s="58">
        <v>405</v>
      </c>
      <c r="J242" s="58"/>
    </row>
    <row r="243" spans="1:10" ht="102" thickBot="1">
      <c r="A243" s="60"/>
      <c r="B243" s="58" t="s">
        <v>275</v>
      </c>
      <c r="C243" s="58">
        <v>226</v>
      </c>
      <c r="D243" s="58" t="s">
        <v>285</v>
      </c>
      <c r="E243" s="58" t="s">
        <v>32</v>
      </c>
      <c r="F243" s="58">
        <v>194.06200000000001</v>
      </c>
      <c r="G243" s="58" t="s">
        <v>263</v>
      </c>
      <c r="H243" s="58" t="s">
        <v>263</v>
      </c>
      <c r="I243" s="58">
        <v>194.06200000000001</v>
      </c>
      <c r="J243" s="58" t="s">
        <v>263</v>
      </c>
    </row>
    <row r="244" spans="1:10" ht="45.75" thickBot="1">
      <c r="A244" s="60">
        <v>21</v>
      </c>
      <c r="B244" s="58" t="s">
        <v>286</v>
      </c>
      <c r="C244" s="58">
        <v>251</v>
      </c>
      <c r="D244" s="58" t="s">
        <v>287</v>
      </c>
      <c r="E244" s="58"/>
      <c r="F244" s="58">
        <v>2418.1089999999999</v>
      </c>
      <c r="G244" s="58" t="s">
        <v>263</v>
      </c>
      <c r="H244" s="58" t="s">
        <v>263</v>
      </c>
      <c r="I244" s="58">
        <v>725.43200000000002</v>
      </c>
      <c r="J244" s="58">
        <v>1692.6769999999999</v>
      </c>
    </row>
    <row r="245" spans="1:10" ht="68.25" thickBot="1">
      <c r="A245" s="60">
        <v>22</v>
      </c>
      <c r="B245" s="58" t="s">
        <v>288</v>
      </c>
      <c r="C245" s="58">
        <v>262</v>
      </c>
      <c r="D245" s="58" t="s">
        <v>289</v>
      </c>
      <c r="E245" s="58"/>
      <c r="F245" s="58">
        <v>2541.4699999999998</v>
      </c>
      <c r="G245" s="58">
        <v>262.44</v>
      </c>
      <c r="H245" s="58">
        <v>262.44</v>
      </c>
      <c r="I245" s="58">
        <v>1008.295</v>
      </c>
      <c r="J245" s="58">
        <v>1008.295</v>
      </c>
    </row>
    <row r="246" spans="1:10" ht="68.25" thickBot="1">
      <c r="A246" s="60">
        <v>23</v>
      </c>
      <c r="B246" s="58" t="s">
        <v>290</v>
      </c>
      <c r="C246" s="58">
        <v>290</v>
      </c>
      <c r="D246" s="58" t="s">
        <v>291</v>
      </c>
      <c r="E246" s="58" t="s">
        <v>25</v>
      </c>
      <c r="F246" s="58">
        <v>112.6</v>
      </c>
      <c r="G246" s="58">
        <v>28.15</v>
      </c>
      <c r="H246" s="58">
        <v>28.15</v>
      </c>
      <c r="I246" s="58">
        <v>28.15</v>
      </c>
      <c r="J246" s="58">
        <v>28.15</v>
      </c>
    </row>
    <row r="247" spans="1:10" ht="45.75" thickBot="1">
      <c r="A247" s="60">
        <v>24</v>
      </c>
      <c r="B247" s="58" t="s">
        <v>292</v>
      </c>
      <c r="C247" s="58">
        <v>340</v>
      </c>
      <c r="D247" s="61" t="s">
        <v>293</v>
      </c>
      <c r="E247" s="61" t="s">
        <v>294</v>
      </c>
      <c r="F247" s="61">
        <v>33.92</v>
      </c>
      <c r="G247" s="61">
        <v>8.48</v>
      </c>
      <c r="H247" s="61">
        <v>8.48</v>
      </c>
      <c r="I247" s="61">
        <v>8.48</v>
      </c>
      <c r="J247" s="61">
        <v>8.48</v>
      </c>
    </row>
    <row r="248" spans="1:10" ht="45.75" thickBot="1">
      <c r="A248" s="60">
        <v>25</v>
      </c>
      <c r="B248" s="58" t="s">
        <v>292</v>
      </c>
      <c r="C248" s="58">
        <v>340</v>
      </c>
      <c r="D248" s="58" t="s">
        <v>295</v>
      </c>
      <c r="E248" s="58" t="s">
        <v>25</v>
      </c>
      <c r="F248" s="58">
        <v>40</v>
      </c>
      <c r="G248" s="58">
        <v>10</v>
      </c>
      <c r="H248" s="58">
        <v>10</v>
      </c>
      <c r="I248" s="58">
        <v>10</v>
      </c>
      <c r="J248" s="58">
        <v>10</v>
      </c>
    </row>
    <row r="249" spans="1:10" ht="45.75" thickBot="1">
      <c r="A249" s="60">
        <v>26</v>
      </c>
      <c r="B249" s="58" t="s">
        <v>292</v>
      </c>
      <c r="C249" s="58">
        <v>340</v>
      </c>
      <c r="D249" s="58" t="s">
        <v>296</v>
      </c>
      <c r="E249" s="58" t="s">
        <v>25</v>
      </c>
      <c r="F249" s="58">
        <v>46</v>
      </c>
      <c r="G249" s="58">
        <v>34</v>
      </c>
      <c r="H249" s="58" t="s">
        <v>263</v>
      </c>
      <c r="I249" s="58">
        <v>12</v>
      </c>
      <c r="J249" s="58" t="s">
        <v>263</v>
      </c>
    </row>
    <row r="250" spans="1:10" ht="57" thickBot="1">
      <c r="A250" s="60">
        <v>27</v>
      </c>
      <c r="B250" s="58" t="s">
        <v>228</v>
      </c>
      <c r="C250" s="58">
        <v>310</v>
      </c>
      <c r="D250" s="58" t="s">
        <v>297</v>
      </c>
      <c r="E250" s="58" t="s">
        <v>25</v>
      </c>
      <c r="F250" s="58">
        <v>5.2919999999999998</v>
      </c>
      <c r="G250" s="58" t="s">
        <v>263</v>
      </c>
      <c r="H250" s="58" t="s">
        <v>263</v>
      </c>
      <c r="I250" s="58" t="s">
        <v>263</v>
      </c>
      <c r="J250" s="58">
        <v>5.2919999999999998</v>
      </c>
    </row>
    <row r="251" spans="1:10" ht="93.75" customHeight="1">
      <c r="A251" s="306">
        <v>28</v>
      </c>
      <c r="B251" s="306" t="s">
        <v>228</v>
      </c>
      <c r="C251" s="306">
        <v>310</v>
      </c>
      <c r="D251" s="306" t="s">
        <v>298</v>
      </c>
      <c r="E251" s="55" t="s">
        <v>273</v>
      </c>
      <c r="F251" s="306">
        <v>2955</v>
      </c>
      <c r="G251" s="306">
        <v>2955</v>
      </c>
      <c r="H251" s="306" t="s">
        <v>263</v>
      </c>
      <c r="I251" s="306" t="s">
        <v>263</v>
      </c>
      <c r="J251" s="306" t="s">
        <v>263</v>
      </c>
    </row>
    <row r="252" spans="1:10" ht="34.5" thickBot="1">
      <c r="A252" s="307"/>
      <c r="B252" s="307"/>
      <c r="C252" s="307"/>
      <c r="D252" s="307"/>
      <c r="E252" s="58" t="s">
        <v>299</v>
      </c>
      <c r="F252" s="307"/>
      <c r="G252" s="307"/>
      <c r="H252" s="307"/>
      <c r="I252" s="307"/>
      <c r="J252" s="307"/>
    </row>
    <row r="253" spans="1:10" ht="57" thickBot="1">
      <c r="A253" s="60">
        <v>29</v>
      </c>
      <c r="B253" s="58" t="s">
        <v>228</v>
      </c>
      <c r="C253" s="58">
        <v>310</v>
      </c>
      <c r="D253" s="58" t="s">
        <v>300</v>
      </c>
      <c r="E253" s="58" t="s">
        <v>32</v>
      </c>
      <c r="F253" s="61">
        <v>445</v>
      </c>
      <c r="G253" s="58" t="s">
        <v>263</v>
      </c>
      <c r="H253" s="58">
        <v>445</v>
      </c>
      <c r="I253" s="58"/>
      <c r="J253" s="58"/>
    </row>
    <row r="254" spans="1:10" ht="45.75" thickBot="1">
      <c r="A254" s="60">
        <v>30</v>
      </c>
      <c r="B254" s="58" t="s">
        <v>228</v>
      </c>
      <c r="C254" s="58">
        <v>310</v>
      </c>
      <c r="D254" s="58" t="s">
        <v>301</v>
      </c>
      <c r="E254" s="58" t="s">
        <v>25</v>
      </c>
      <c r="F254" s="58">
        <v>50</v>
      </c>
      <c r="G254" s="58" t="s">
        <v>263</v>
      </c>
      <c r="H254" s="58" t="s">
        <v>263</v>
      </c>
      <c r="I254" s="58">
        <v>50</v>
      </c>
      <c r="J254" s="58" t="s">
        <v>263</v>
      </c>
    </row>
    <row r="255" spans="1:10" ht="33.75" customHeight="1">
      <c r="A255" s="306">
        <v>31</v>
      </c>
      <c r="B255" s="306" t="s">
        <v>228</v>
      </c>
      <c r="C255" s="306">
        <v>310</v>
      </c>
      <c r="D255" s="55" t="s">
        <v>302</v>
      </c>
      <c r="E255" s="306" t="s">
        <v>273</v>
      </c>
      <c r="F255" s="306">
        <v>2994.616</v>
      </c>
      <c r="G255" s="306" t="s">
        <v>263</v>
      </c>
      <c r="H255" s="306" t="s">
        <v>263</v>
      </c>
      <c r="I255" s="306">
        <v>898.38300000000004</v>
      </c>
      <c r="J255" s="306">
        <v>2096.2330000000002</v>
      </c>
    </row>
    <row r="256" spans="1:10" ht="45.75" thickBot="1">
      <c r="A256" s="307"/>
      <c r="B256" s="307"/>
      <c r="C256" s="307"/>
      <c r="D256" s="58" t="s">
        <v>303</v>
      </c>
      <c r="E256" s="307"/>
      <c r="F256" s="307"/>
      <c r="G256" s="307"/>
      <c r="H256" s="307"/>
      <c r="I256" s="307"/>
      <c r="J256" s="307"/>
    </row>
    <row r="257" spans="1:10" ht="45.75" thickBot="1">
      <c r="A257" s="60">
        <v>32</v>
      </c>
      <c r="B257" s="58" t="s">
        <v>228</v>
      </c>
      <c r="C257" s="58">
        <v>310</v>
      </c>
      <c r="D257" s="58" t="s">
        <v>304</v>
      </c>
      <c r="E257" s="58" t="s">
        <v>25</v>
      </c>
      <c r="F257" s="58">
        <v>10.462999999999999</v>
      </c>
      <c r="G257" s="58">
        <v>10.462999999999999</v>
      </c>
      <c r="H257" s="58"/>
      <c r="I257" s="58"/>
      <c r="J257" s="58"/>
    </row>
    <row r="258" spans="1:10" ht="45.75" thickBot="1">
      <c r="A258" s="60">
        <v>33</v>
      </c>
      <c r="B258" s="58" t="s">
        <v>228</v>
      </c>
      <c r="C258" s="58">
        <v>310</v>
      </c>
      <c r="D258" s="58" t="s">
        <v>305</v>
      </c>
      <c r="E258" s="58" t="s">
        <v>25</v>
      </c>
      <c r="F258" s="58">
        <v>126.21899999999999</v>
      </c>
      <c r="G258" s="58"/>
      <c r="H258" s="58"/>
      <c r="I258" s="58">
        <v>99</v>
      </c>
      <c r="J258" s="58">
        <v>27.219000000000001</v>
      </c>
    </row>
    <row r="259" spans="1:10" ht="90.75" thickBot="1">
      <c r="A259" s="60">
        <v>34</v>
      </c>
      <c r="B259" s="58" t="s">
        <v>228</v>
      </c>
      <c r="C259" s="58">
        <v>310</v>
      </c>
      <c r="D259" s="58" t="s">
        <v>306</v>
      </c>
      <c r="E259" s="58" t="s">
        <v>32</v>
      </c>
      <c r="F259" s="58">
        <v>408</v>
      </c>
      <c r="G259" s="58" t="s">
        <v>263</v>
      </c>
      <c r="H259" s="58">
        <v>408</v>
      </c>
      <c r="I259" s="58" t="s">
        <v>263</v>
      </c>
      <c r="J259" s="58" t="s">
        <v>263</v>
      </c>
    </row>
    <row r="262" spans="1:10">
      <c r="A262" s="1"/>
      <c r="B262" s="1"/>
      <c r="C262" s="1"/>
      <c r="D262" s="1"/>
      <c r="E262" s="1" t="s">
        <v>311</v>
      </c>
      <c r="F262" s="1"/>
      <c r="G262" s="1"/>
      <c r="H262" s="1"/>
      <c r="I262" s="1"/>
      <c r="J262" s="1"/>
    </row>
    <row r="263" spans="1:10" ht="15.75" thickBo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22.5" customHeight="1">
      <c r="A264" s="52" t="s">
        <v>248</v>
      </c>
      <c r="B264" s="53" t="s">
        <v>250</v>
      </c>
      <c r="C264" s="53" t="s">
        <v>253</v>
      </c>
      <c r="D264" s="306" t="s">
        <v>8</v>
      </c>
      <c r="E264" s="53" t="s">
        <v>254</v>
      </c>
      <c r="F264" s="312" t="s">
        <v>10</v>
      </c>
      <c r="G264" s="313"/>
      <c r="H264" s="313"/>
      <c r="I264" s="313"/>
      <c r="J264" s="314"/>
    </row>
    <row r="265" spans="1:10" ht="23.25" thickBot="1">
      <c r="A265" s="56" t="s">
        <v>249</v>
      </c>
      <c r="B265" s="55" t="s">
        <v>251</v>
      </c>
      <c r="C265" s="55" t="s">
        <v>251</v>
      </c>
      <c r="D265" s="311"/>
      <c r="E265" s="55" t="s">
        <v>255</v>
      </c>
      <c r="F265" s="315"/>
      <c r="G265" s="316"/>
      <c r="H265" s="316"/>
      <c r="I265" s="316"/>
      <c r="J265" s="317"/>
    </row>
    <row r="266" spans="1:10" ht="23.25" thickBot="1">
      <c r="A266" s="57"/>
      <c r="B266" s="58" t="s">
        <v>252</v>
      </c>
      <c r="C266" s="58" t="s">
        <v>252</v>
      </c>
      <c r="D266" s="307"/>
      <c r="E266" s="59"/>
      <c r="F266" s="58" t="s">
        <v>11</v>
      </c>
      <c r="G266" s="58" t="s">
        <v>256</v>
      </c>
      <c r="H266" s="58" t="s">
        <v>257</v>
      </c>
      <c r="I266" s="58" t="s">
        <v>258</v>
      </c>
      <c r="J266" s="58" t="s">
        <v>259</v>
      </c>
    </row>
    <row r="267" spans="1:10" ht="15.75" thickBot="1">
      <c r="A267" s="60">
        <v>1</v>
      </c>
      <c r="B267" s="62" t="s">
        <v>321</v>
      </c>
      <c r="C267" s="62">
        <v>340</v>
      </c>
      <c r="D267" s="62" t="s">
        <v>85</v>
      </c>
      <c r="E267" s="62"/>
      <c r="F267" s="62">
        <v>79.900000000000006</v>
      </c>
      <c r="G267" s="62">
        <v>23.9</v>
      </c>
      <c r="H267" s="62">
        <v>16.3</v>
      </c>
      <c r="I267" s="62">
        <v>20.6</v>
      </c>
      <c r="J267" s="62">
        <v>19.100000000000001</v>
      </c>
    </row>
    <row r="268" spans="1:10" ht="30.75" customHeight="1" thickBot="1">
      <c r="A268" s="60">
        <v>2</v>
      </c>
      <c r="B268" s="62" t="s">
        <v>321</v>
      </c>
      <c r="C268" s="62">
        <v>340</v>
      </c>
      <c r="D268" s="62" t="s">
        <v>323</v>
      </c>
      <c r="E268" s="62"/>
      <c r="F268" s="62">
        <v>37</v>
      </c>
      <c r="G268" s="62">
        <v>9.25</v>
      </c>
      <c r="H268" s="62">
        <v>9.25</v>
      </c>
      <c r="I268" s="62">
        <v>9.25</v>
      </c>
      <c r="J268" s="62">
        <v>9.25</v>
      </c>
    </row>
    <row r="269" spans="1:10" ht="93" customHeight="1" thickBot="1">
      <c r="A269" s="60">
        <v>3</v>
      </c>
      <c r="B269" s="62" t="s">
        <v>324</v>
      </c>
      <c r="C269" s="62">
        <v>310</v>
      </c>
      <c r="D269" s="62" t="s">
        <v>336</v>
      </c>
      <c r="E269" s="62"/>
      <c r="F269" s="62">
        <v>138</v>
      </c>
      <c r="G269" s="62"/>
      <c r="H269" s="62">
        <v>69</v>
      </c>
      <c r="I269" s="62">
        <v>69</v>
      </c>
      <c r="J269" s="62"/>
    </row>
    <row r="270" spans="1:10" ht="54.75" customHeight="1" thickBot="1">
      <c r="A270" s="60">
        <v>4</v>
      </c>
      <c r="B270" s="58"/>
      <c r="C270" s="58">
        <v>310</v>
      </c>
      <c r="D270" s="62" t="s">
        <v>325</v>
      </c>
      <c r="E270" s="62"/>
      <c r="F270" s="63">
        <v>165.2</v>
      </c>
      <c r="G270" s="62"/>
      <c r="H270" s="62">
        <v>165.2</v>
      </c>
      <c r="I270" s="62"/>
      <c r="J270" s="62"/>
    </row>
    <row r="271" spans="1:10" ht="60.75" customHeight="1" thickBot="1">
      <c r="A271" s="60">
        <v>5</v>
      </c>
      <c r="B271" s="58"/>
      <c r="C271" s="58">
        <v>310</v>
      </c>
      <c r="D271" s="62" t="s">
        <v>326</v>
      </c>
      <c r="E271" s="62"/>
      <c r="F271" s="63">
        <v>498</v>
      </c>
      <c r="G271" s="62"/>
      <c r="H271" s="62">
        <v>498</v>
      </c>
      <c r="I271" s="62"/>
      <c r="J271" s="62"/>
    </row>
    <row r="272" spans="1:10" ht="23.25" thickBot="1">
      <c r="A272" s="60">
        <v>6</v>
      </c>
      <c r="B272" s="64" t="s">
        <v>17</v>
      </c>
      <c r="C272" s="65">
        <v>221</v>
      </c>
      <c r="D272" s="65"/>
      <c r="E272" s="65"/>
      <c r="F272" s="65">
        <v>45.3</v>
      </c>
      <c r="G272" s="65">
        <v>11.33</v>
      </c>
      <c r="H272" s="65">
        <v>11.33</v>
      </c>
      <c r="I272" s="65">
        <v>11.33</v>
      </c>
      <c r="J272" s="65">
        <v>11.31</v>
      </c>
    </row>
    <row r="273" spans="1:10" ht="23.25" thickBot="1">
      <c r="A273" s="60">
        <v>7</v>
      </c>
      <c r="B273" s="64" t="s">
        <v>62</v>
      </c>
      <c r="C273" s="65">
        <v>223</v>
      </c>
      <c r="D273" s="65" t="s">
        <v>327</v>
      </c>
      <c r="E273" s="65"/>
      <c r="F273" s="65">
        <v>36.799999999999997</v>
      </c>
      <c r="G273" s="65">
        <v>14.2</v>
      </c>
      <c r="H273" s="65">
        <v>8.4</v>
      </c>
      <c r="I273" s="65"/>
      <c r="J273" s="65">
        <v>14.2</v>
      </c>
    </row>
    <row r="274" spans="1:10" ht="15.75" customHeight="1" thickBot="1">
      <c r="A274" s="60">
        <v>8</v>
      </c>
      <c r="B274" s="62" t="s">
        <v>328</v>
      </c>
      <c r="C274" s="62">
        <v>223</v>
      </c>
      <c r="D274" s="62" t="s">
        <v>329</v>
      </c>
      <c r="E274" s="62"/>
      <c r="F274" s="62">
        <v>1421</v>
      </c>
      <c r="G274" s="62">
        <v>436.3</v>
      </c>
      <c r="H274" s="62">
        <v>246.9</v>
      </c>
      <c r="I274" s="62">
        <v>286.5</v>
      </c>
      <c r="J274" s="62">
        <v>451.3</v>
      </c>
    </row>
    <row r="275" spans="1:10" ht="141.75" customHeight="1" thickBot="1">
      <c r="A275" s="60">
        <v>9</v>
      </c>
      <c r="B275" s="62" t="s">
        <v>330</v>
      </c>
      <c r="C275" s="62">
        <v>225</v>
      </c>
      <c r="D275" s="62" t="s">
        <v>331</v>
      </c>
      <c r="E275" s="62"/>
      <c r="F275" s="62">
        <v>196.5</v>
      </c>
      <c r="G275" s="62" t="s">
        <v>263</v>
      </c>
      <c r="H275" s="62">
        <v>98.25</v>
      </c>
      <c r="I275" s="62">
        <v>98.25</v>
      </c>
      <c r="J275" s="62" t="s">
        <v>263</v>
      </c>
    </row>
    <row r="276" spans="1:10" ht="60" customHeight="1" thickBot="1">
      <c r="A276" s="60">
        <v>10</v>
      </c>
      <c r="B276" s="62" t="s">
        <v>330</v>
      </c>
      <c r="C276" s="62">
        <v>225</v>
      </c>
      <c r="D276" s="66" t="s">
        <v>332</v>
      </c>
      <c r="E276" s="62"/>
      <c r="F276" s="62">
        <v>145.6</v>
      </c>
      <c r="G276" s="62"/>
      <c r="H276" s="62">
        <v>72.8</v>
      </c>
      <c r="I276" s="62">
        <v>72.8</v>
      </c>
      <c r="J276" s="62"/>
    </row>
    <row r="277" spans="1:10" ht="57" thickBot="1">
      <c r="A277" s="60">
        <v>11</v>
      </c>
      <c r="B277" s="64" t="s">
        <v>330</v>
      </c>
      <c r="C277" s="65">
        <v>225</v>
      </c>
      <c r="D277" s="65" t="s">
        <v>333</v>
      </c>
      <c r="E277" s="65"/>
      <c r="F277" s="65">
        <v>873.4</v>
      </c>
      <c r="G277" s="65">
        <v>287.8</v>
      </c>
      <c r="H277" s="65">
        <v>296.2</v>
      </c>
      <c r="I277" s="65">
        <v>124.2</v>
      </c>
      <c r="J277" s="65">
        <v>165.2</v>
      </c>
    </row>
    <row r="278" spans="1:10" ht="72.75" customHeight="1" thickBot="1">
      <c r="A278" s="60">
        <v>12</v>
      </c>
      <c r="B278" s="64" t="s">
        <v>330</v>
      </c>
      <c r="C278" s="65">
        <v>225</v>
      </c>
      <c r="D278" s="65" t="s">
        <v>334</v>
      </c>
      <c r="E278" s="65"/>
      <c r="F278" s="65">
        <v>344.5</v>
      </c>
      <c r="G278" s="65"/>
      <c r="H278" s="65"/>
      <c r="I278" s="65">
        <v>344.5</v>
      </c>
      <c r="J278" s="65"/>
    </row>
    <row r="279" spans="1:10" ht="45.75" customHeight="1" thickBot="1">
      <c r="A279" s="60">
        <v>13</v>
      </c>
      <c r="B279" s="62" t="s">
        <v>330</v>
      </c>
      <c r="C279" s="62">
        <v>225</v>
      </c>
      <c r="D279" s="67" t="s">
        <v>335</v>
      </c>
      <c r="E279" s="62"/>
      <c r="F279" s="62">
        <v>1447.5</v>
      </c>
      <c r="G279" s="62"/>
      <c r="H279" s="62">
        <v>723.75</v>
      </c>
      <c r="I279" s="62">
        <v>723.75</v>
      </c>
      <c r="J279" s="62"/>
    </row>
    <row r="281" spans="1:10">
      <c r="E281" s="1" t="s">
        <v>337</v>
      </c>
    </row>
    <row r="282" spans="1:10" ht="15.75" thickBot="1"/>
    <row r="283" spans="1:10" ht="24" thickBot="1">
      <c r="A283" s="324" t="s">
        <v>5</v>
      </c>
      <c r="B283" s="324" t="s">
        <v>6</v>
      </c>
      <c r="C283" s="69" t="s">
        <v>338</v>
      </c>
      <c r="D283" s="324" t="s">
        <v>8</v>
      </c>
      <c r="E283" s="324" t="s">
        <v>339</v>
      </c>
      <c r="F283" s="326" t="s">
        <v>10</v>
      </c>
      <c r="G283" s="327"/>
      <c r="H283" s="327"/>
      <c r="I283" s="327"/>
      <c r="J283" s="328"/>
    </row>
    <row r="284" spans="1:10" ht="35.25" thickBot="1">
      <c r="A284" s="325"/>
      <c r="B284" s="325"/>
      <c r="C284" s="70" t="s">
        <v>340</v>
      </c>
      <c r="D284" s="325"/>
      <c r="E284" s="325"/>
      <c r="F284" s="71" t="s">
        <v>11</v>
      </c>
      <c r="G284" s="71" t="s">
        <v>12</v>
      </c>
      <c r="H284" s="71" t="s">
        <v>13</v>
      </c>
      <c r="I284" s="71" t="s">
        <v>14</v>
      </c>
      <c r="J284" s="71" t="s">
        <v>15</v>
      </c>
    </row>
    <row r="285" spans="1:10" ht="15.75" thickBot="1">
      <c r="A285" s="72"/>
      <c r="B285" s="73" t="s">
        <v>320</v>
      </c>
      <c r="C285" s="73"/>
      <c r="D285" s="73"/>
      <c r="E285" s="73"/>
      <c r="F285" s="70">
        <v>64.102000000000004</v>
      </c>
      <c r="G285" s="70">
        <v>13.263999999999999</v>
      </c>
      <c r="H285" s="70">
        <v>24.321000000000002</v>
      </c>
      <c r="I285" s="70">
        <v>13.263999999999999</v>
      </c>
      <c r="J285" s="70">
        <v>13.253</v>
      </c>
    </row>
    <row r="286" spans="1:10">
      <c r="A286" s="318">
        <v>1</v>
      </c>
      <c r="B286" s="320" t="s">
        <v>224</v>
      </c>
      <c r="C286" s="320">
        <v>340</v>
      </c>
      <c r="D286" s="322" t="s">
        <v>341</v>
      </c>
      <c r="E286" s="324" t="s">
        <v>25</v>
      </c>
      <c r="F286" s="324">
        <v>46.258000000000003</v>
      </c>
      <c r="G286" s="324">
        <v>11.564</v>
      </c>
      <c r="H286" s="324">
        <v>11.564</v>
      </c>
      <c r="I286" s="324">
        <v>11.564</v>
      </c>
      <c r="J286" s="324">
        <v>11.566000000000001</v>
      </c>
    </row>
    <row r="287" spans="1:10" ht="15.75" thickBot="1">
      <c r="A287" s="319"/>
      <c r="B287" s="321"/>
      <c r="C287" s="321"/>
      <c r="D287" s="323"/>
      <c r="E287" s="325"/>
      <c r="F287" s="325"/>
      <c r="G287" s="325"/>
      <c r="H287" s="325"/>
      <c r="I287" s="325"/>
      <c r="J287" s="325"/>
    </row>
    <row r="288" spans="1:10">
      <c r="A288" s="318">
        <v>2</v>
      </c>
      <c r="B288" s="320" t="s">
        <v>224</v>
      </c>
      <c r="C288" s="320">
        <v>340</v>
      </c>
      <c r="D288" s="322" t="s">
        <v>155</v>
      </c>
      <c r="E288" s="324" t="s">
        <v>25</v>
      </c>
      <c r="F288" s="324">
        <v>6.7869999999999999</v>
      </c>
      <c r="G288" s="324">
        <v>1.7</v>
      </c>
      <c r="H288" s="324">
        <v>1.7</v>
      </c>
      <c r="I288" s="324">
        <v>1.7</v>
      </c>
      <c r="J288" s="324">
        <v>1.6870000000000001</v>
      </c>
    </row>
    <row r="289" spans="1:10" ht="15.75" thickBot="1">
      <c r="A289" s="319"/>
      <c r="B289" s="321"/>
      <c r="C289" s="321"/>
      <c r="D289" s="323"/>
      <c r="E289" s="325"/>
      <c r="F289" s="325"/>
      <c r="G289" s="325"/>
      <c r="H289" s="325"/>
      <c r="I289" s="325"/>
      <c r="J289" s="325"/>
    </row>
    <row r="290" spans="1:10">
      <c r="A290" s="318">
        <v>3</v>
      </c>
      <c r="B290" s="320" t="s">
        <v>224</v>
      </c>
      <c r="C290" s="320">
        <v>340</v>
      </c>
      <c r="D290" s="322" t="s">
        <v>342</v>
      </c>
      <c r="E290" s="324" t="s">
        <v>25</v>
      </c>
      <c r="F290" s="324">
        <v>10.249000000000001</v>
      </c>
      <c r="G290" s="324" t="s">
        <v>263</v>
      </c>
      <c r="H290" s="324">
        <v>10.249000000000001</v>
      </c>
      <c r="I290" s="324" t="s">
        <v>263</v>
      </c>
      <c r="J290" s="324" t="s">
        <v>263</v>
      </c>
    </row>
    <row r="291" spans="1:10" ht="15.75" thickBot="1">
      <c r="A291" s="319"/>
      <c r="B291" s="321"/>
      <c r="C291" s="321"/>
      <c r="D291" s="323"/>
      <c r="E291" s="325"/>
      <c r="F291" s="325"/>
      <c r="G291" s="325"/>
      <c r="H291" s="325"/>
      <c r="I291" s="325"/>
      <c r="J291" s="325"/>
    </row>
    <row r="292" spans="1:10">
      <c r="A292" s="318">
        <v>4</v>
      </c>
      <c r="B292" s="320" t="s">
        <v>228</v>
      </c>
      <c r="C292" s="320">
        <v>310</v>
      </c>
      <c r="D292" s="322" t="s">
        <v>343</v>
      </c>
      <c r="E292" s="324" t="s">
        <v>25</v>
      </c>
      <c r="F292" s="324">
        <v>0.80800000000000005</v>
      </c>
      <c r="G292" s="324" t="s">
        <v>263</v>
      </c>
      <c r="H292" s="324">
        <v>0.80800000000000005</v>
      </c>
      <c r="I292" s="324" t="s">
        <v>263</v>
      </c>
      <c r="J292" s="324" t="s">
        <v>263</v>
      </c>
    </row>
    <row r="293" spans="1:10" ht="15.75" thickBot="1">
      <c r="A293" s="319"/>
      <c r="B293" s="321"/>
      <c r="C293" s="321"/>
      <c r="D293" s="323"/>
      <c r="E293" s="325"/>
      <c r="F293" s="325"/>
      <c r="G293" s="325"/>
      <c r="H293" s="325"/>
      <c r="I293" s="325"/>
      <c r="J293" s="325"/>
    </row>
    <row r="294" spans="1:10">
      <c r="A294" s="318"/>
      <c r="B294" s="320" t="s">
        <v>344</v>
      </c>
      <c r="C294" s="320"/>
      <c r="D294" s="320"/>
      <c r="E294" s="324"/>
      <c r="F294" s="324">
        <v>630.31299999999999</v>
      </c>
      <c r="G294" s="324">
        <v>176.96</v>
      </c>
      <c r="H294" s="324">
        <v>213.8</v>
      </c>
      <c r="I294" s="324">
        <v>115.8</v>
      </c>
      <c r="J294" s="324">
        <v>123.753</v>
      </c>
    </row>
    <row r="295" spans="1:10" ht="15.75" thickBot="1">
      <c r="A295" s="319"/>
      <c r="B295" s="321"/>
      <c r="C295" s="321"/>
      <c r="D295" s="321"/>
      <c r="E295" s="325"/>
      <c r="F295" s="325"/>
      <c r="G295" s="325"/>
      <c r="H295" s="325"/>
      <c r="I295" s="325"/>
      <c r="J295" s="325"/>
    </row>
    <row r="296" spans="1:10">
      <c r="A296" s="318">
        <v>5</v>
      </c>
      <c r="B296" s="320" t="s">
        <v>230</v>
      </c>
      <c r="C296" s="320">
        <v>225</v>
      </c>
      <c r="D296" s="322" t="s">
        <v>345</v>
      </c>
      <c r="E296" s="324" t="s">
        <v>18</v>
      </c>
      <c r="F296" s="324">
        <v>13.744999999999999</v>
      </c>
      <c r="G296" s="324">
        <v>3.4</v>
      </c>
      <c r="H296" s="324">
        <v>3.4</v>
      </c>
      <c r="I296" s="324">
        <v>3.4</v>
      </c>
      <c r="J296" s="324">
        <v>3.5449999999999999</v>
      </c>
    </row>
    <row r="297" spans="1:10" ht="15.75" thickBot="1">
      <c r="A297" s="319"/>
      <c r="B297" s="321"/>
      <c r="C297" s="321"/>
      <c r="D297" s="323"/>
      <c r="E297" s="325"/>
      <c r="F297" s="325"/>
      <c r="G297" s="325"/>
      <c r="H297" s="325"/>
      <c r="I297" s="325"/>
      <c r="J297" s="325"/>
    </row>
    <row r="298" spans="1:10">
      <c r="A298" s="318">
        <v>6</v>
      </c>
      <c r="B298" s="320" t="s">
        <v>230</v>
      </c>
      <c r="C298" s="320">
        <v>225</v>
      </c>
      <c r="D298" s="322" t="s">
        <v>346</v>
      </c>
      <c r="E298" s="324" t="s">
        <v>18</v>
      </c>
      <c r="F298" s="324">
        <v>9.9499999999999993</v>
      </c>
      <c r="G298" s="324" t="s">
        <v>263</v>
      </c>
      <c r="H298" s="324" t="s">
        <v>263</v>
      </c>
      <c r="I298" s="324" t="s">
        <v>263</v>
      </c>
      <c r="J298" s="324">
        <v>9.9499999999999993</v>
      </c>
    </row>
    <row r="299" spans="1:10" ht="15.75" thickBot="1">
      <c r="A299" s="319"/>
      <c r="B299" s="321"/>
      <c r="C299" s="321"/>
      <c r="D299" s="323"/>
      <c r="E299" s="325"/>
      <c r="F299" s="325"/>
      <c r="G299" s="325"/>
      <c r="H299" s="325"/>
      <c r="I299" s="325"/>
      <c r="J299" s="325"/>
    </row>
    <row r="300" spans="1:10">
      <c r="A300" s="318">
        <v>7</v>
      </c>
      <c r="B300" s="320" t="s">
        <v>230</v>
      </c>
      <c r="C300" s="320">
        <v>225</v>
      </c>
      <c r="D300" s="322" t="s">
        <v>347</v>
      </c>
      <c r="E300" s="324" t="s">
        <v>25</v>
      </c>
      <c r="F300" s="324">
        <v>90</v>
      </c>
      <c r="G300" s="324" t="s">
        <v>263</v>
      </c>
      <c r="H300" s="324">
        <v>90</v>
      </c>
      <c r="I300" s="324" t="s">
        <v>263</v>
      </c>
      <c r="J300" s="324" t="s">
        <v>263</v>
      </c>
    </row>
    <row r="301" spans="1:10" ht="15.75" thickBot="1">
      <c r="A301" s="319"/>
      <c r="B301" s="321"/>
      <c r="C301" s="321"/>
      <c r="D301" s="323"/>
      <c r="E301" s="325"/>
      <c r="F301" s="325"/>
      <c r="G301" s="325"/>
      <c r="H301" s="325"/>
      <c r="I301" s="325"/>
      <c r="J301" s="325"/>
    </row>
    <row r="302" spans="1:10">
      <c r="A302" s="318">
        <v>8</v>
      </c>
      <c r="B302" s="320" t="s">
        <v>230</v>
      </c>
      <c r="C302" s="320">
        <v>225</v>
      </c>
      <c r="D302" s="322" t="s">
        <v>348</v>
      </c>
      <c r="E302" s="324" t="s">
        <v>25</v>
      </c>
      <c r="F302" s="324">
        <v>426.95800000000003</v>
      </c>
      <c r="G302" s="324">
        <v>106.7</v>
      </c>
      <c r="H302" s="324">
        <v>106.7</v>
      </c>
      <c r="I302" s="324">
        <v>106.8</v>
      </c>
      <c r="J302" s="324">
        <v>106.758</v>
      </c>
    </row>
    <row r="303" spans="1:10" ht="15.75" thickBot="1">
      <c r="A303" s="319"/>
      <c r="B303" s="321"/>
      <c r="C303" s="321"/>
      <c r="D303" s="323"/>
      <c r="E303" s="325"/>
      <c r="F303" s="325"/>
      <c r="G303" s="325"/>
      <c r="H303" s="325"/>
      <c r="I303" s="325"/>
      <c r="J303" s="325"/>
    </row>
    <row r="304" spans="1:10">
      <c r="A304" s="318">
        <v>9</v>
      </c>
      <c r="B304" s="320" t="s">
        <v>230</v>
      </c>
      <c r="C304" s="320">
        <v>225</v>
      </c>
      <c r="D304" s="322" t="s">
        <v>349</v>
      </c>
      <c r="E304" s="324" t="s">
        <v>25</v>
      </c>
      <c r="F304" s="324">
        <v>5.3</v>
      </c>
      <c r="G304" s="324" t="s">
        <v>263</v>
      </c>
      <c r="H304" s="324">
        <v>2.7</v>
      </c>
      <c r="I304" s="324">
        <v>2.6</v>
      </c>
      <c r="J304" s="324" t="s">
        <v>263</v>
      </c>
    </row>
    <row r="305" spans="1:10" ht="15.75" thickBot="1">
      <c r="A305" s="319"/>
      <c r="B305" s="321"/>
      <c r="C305" s="321"/>
      <c r="D305" s="323"/>
      <c r="E305" s="325"/>
      <c r="F305" s="325"/>
      <c r="G305" s="325"/>
      <c r="H305" s="325"/>
      <c r="I305" s="325"/>
      <c r="J305" s="325"/>
    </row>
    <row r="306" spans="1:10">
      <c r="A306" s="318">
        <v>10</v>
      </c>
      <c r="B306" s="320" t="s">
        <v>275</v>
      </c>
      <c r="C306" s="320">
        <v>226</v>
      </c>
      <c r="D306" s="322" t="s">
        <v>350</v>
      </c>
      <c r="E306" s="324" t="s">
        <v>25</v>
      </c>
      <c r="F306" s="324">
        <v>12.5</v>
      </c>
      <c r="G306" s="324">
        <v>3</v>
      </c>
      <c r="H306" s="324">
        <v>3</v>
      </c>
      <c r="I306" s="324">
        <v>3</v>
      </c>
      <c r="J306" s="324">
        <v>3.5</v>
      </c>
    </row>
    <row r="307" spans="1:10" ht="15.75" thickBot="1">
      <c r="A307" s="319"/>
      <c r="B307" s="321"/>
      <c r="C307" s="321"/>
      <c r="D307" s="323"/>
      <c r="E307" s="325"/>
      <c r="F307" s="325"/>
      <c r="G307" s="325"/>
      <c r="H307" s="325"/>
      <c r="I307" s="325"/>
      <c r="J307" s="325"/>
    </row>
    <row r="308" spans="1:10">
      <c r="A308" s="318">
        <v>11</v>
      </c>
      <c r="B308" s="320" t="s">
        <v>275</v>
      </c>
      <c r="C308" s="320">
        <v>226</v>
      </c>
      <c r="D308" s="322" t="s">
        <v>351</v>
      </c>
      <c r="E308" s="324" t="s">
        <v>25</v>
      </c>
      <c r="F308" s="324">
        <v>15</v>
      </c>
      <c r="G308" s="324">
        <v>7</v>
      </c>
      <c r="H308" s="324">
        <v>8</v>
      </c>
      <c r="I308" s="324" t="s">
        <v>263</v>
      </c>
      <c r="J308" s="324" t="s">
        <v>263</v>
      </c>
    </row>
    <row r="309" spans="1:10" ht="15.75" thickBot="1">
      <c r="A309" s="325"/>
      <c r="B309" s="321"/>
      <c r="C309" s="321"/>
      <c r="D309" s="323"/>
      <c r="E309" s="325"/>
      <c r="F309" s="329"/>
      <c r="G309" s="329"/>
      <c r="H309" s="329"/>
      <c r="I309" s="329"/>
      <c r="J309" s="329"/>
    </row>
    <row r="310" spans="1:10">
      <c r="A310" s="324">
        <v>12</v>
      </c>
      <c r="B310" s="320" t="s">
        <v>275</v>
      </c>
      <c r="C310" s="320">
        <v>226</v>
      </c>
      <c r="D310" s="322" t="s">
        <v>352</v>
      </c>
      <c r="E310" s="324" t="s">
        <v>25</v>
      </c>
      <c r="F310" s="329">
        <v>44.86</v>
      </c>
      <c r="G310" s="329" t="s">
        <v>263</v>
      </c>
      <c r="H310" s="329">
        <v>44.86</v>
      </c>
      <c r="I310" s="329" t="s">
        <v>263</v>
      </c>
      <c r="J310" s="329" t="s">
        <v>263</v>
      </c>
    </row>
    <row r="311" spans="1:10" ht="15.75" thickBot="1">
      <c r="A311" s="319"/>
      <c r="B311" s="321"/>
      <c r="C311" s="321"/>
      <c r="D311" s="323"/>
      <c r="E311" s="325"/>
      <c r="F311" s="325"/>
      <c r="G311" s="325"/>
      <c r="H311" s="325"/>
      <c r="I311" s="325"/>
      <c r="J311" s="325"/>
    </row>
    <row r="312" spans="1:10">
      <c r="A312" s="318">
        <v>13</v>
      </c>
      <c r="B312" s="320" t="s">
        <v>275</v>
      </c>
      <c r="C312" s="320">
        <v>226</v>
      </c>
      <c r="D312" s="322" t="s">
        <v>353</v>
      </c>
      <c r="E312" s="324" t="s">
        <v>18</v>
      </c>
      <c r="F312" s="324">
        <v>12</v>
      </c>
      <c r="G312" s="324" t="s">
        <v>263</v>
      </c>
      <c r="H312" s="324">
        <v>6</v>
      </c>
      <c r="I312" s="324" t="s">
        <v>263</v>
      </c>
      <c r="J312" s="324">
        <v>6</v>
      </c>
    </row>
    <row r="313" spans="1:10" ht="15.75" thickBot="1">
      <c r="A313" s="319"/>
      <c r="B313" s="321"/>
      <c r="C313" s="321"/>
      <c r="D313" s="323"/>
      <c r="E313" s="325"/>
      <c r="F313" s="325"/>
      <c r="G313" s="325"/>
      <c r="H313" s="325"/>
      <c r="I313" s="325"/>
      <c r="J313" s="325"/>
    </row>
    <row r="314" spans="1:10" ht="15.75" thickBot="1">
      <c r="A314" s="83"/>
      <c r="B314" s="74" t="s">
        <v>190</v>
      </c>
      <c r="C314" s="74"/>
      <c r="D314" s="74"/>
      <c r="E314" s="70"/>
      <c r="F314" s="70">
        <v>384.79599999999999</v>
      </c>
      <c r="G314" s="70">
        <v>145.30000000000001</v>
      </c>
      <c r="H314" s="70">
        <v>79.8</v>
      </c>
      <c r="I314" s="70">
        <v>47.1</v>
      </c>
      <c r="J314" s="70">
        <v>112.596</v>
      </c>
    </row>
    <row r="315" spans="1:10">
      <c r="A315" s="318">
        <v>14</v>
      </c>
      <c r="B315" s="320" t="s">
        <v>17</v>
      </c>
      <c r="C315" s="320">
        <v>221</v>
      </c>
      <c r="D315" s="322" t="s">
        <v>354</v>
      </c>
      <c r="E315" s="324" t="s">
        <v>18</v>
      </c>
      <c r="F315" s="324">
        <v>28.942</v>
      </c>
      <c r="G315" s="324">
        <v>7.2</v>
      </c>
      <c r="H315" s="324">
        <v>7.2</v>
      </c>
      <c r="I315" s="324">
        <v>7.3</v>
      </c>
      <c r="J315" s="324" t="s">
        <v>355</v>
      </c>
    </row>
    <row r="316" spans="1:10" ht="15.75" thickBot="1">
      <c r="A316" s="319"/>
      <c r="B316" s="321"/>
      <c r="C316" s="321"/>
      <c r="D316" s="323"/>
      <c r="E316" s="325"/>
      <c r="F316" s="325"/>
      <c r="G316" s="325"/>
      <c r="H316" s="325"/>
      <c r="I316" s="325"/>
      <c r="J316" s="325"/>
    </row>
    <row r="317" spans="1:10">
      <c r="A317" s="318">
        <v>15</v>
      </c>
      <c r="B317" s="320" t="s">
        <v>62</v>
      </c>
      <c r="C317" s="320">
        <v>223</v>
      </c>
      <c r="D317" s="322" t="s">
        <v>356</v>
      </c>
      <c r="E317" s="324" t="s">
        <v>18</v>
      </c>
      <c r="F317" s="324">
        <v>59.551000000000002</v>
      </c>
      <c r="G317" s="324">
        <v>29.8</v>
      </c>
      <c r="H317" s="324">
        <v>10</v>
      </c>
      <c r="I317" s="324" t="s">
        <v>263</v>
      </c>
      <c r="J317" s="324">
        <v>19.751000000000001</v>
      </c>
    </row>
    <row r="318" spans="1:10" ht="15.75" thickBot="1">
      <c r="A318" s="319"/>
      <c r="B318" s="321"/>
      <c r="C318" s="321"/>
      <c r="D318" s="323"/>
      <c r="E318" s="325"/>
      <c r="F318" s="325"/>
      <c r="G318" s="325"/>
      <c r="H318" s="325"/>
      <c r="I318" s="325"/>
      <c r="J318" s="325"/>
    </row>
    <row r="319" spans="1:10">
      <c r="A319" s="318">
        <v>16</v>
      </c>
      <c r="B319" s="320" t="s">
        <v>62</v>
      </c>
      <c r="C319" s="320">
        <v>223</v>
      </c>
      <c r="D319" s="322" t="s">
        <v>357</v>
      </c>
      <c r="E319" s="324" t="s">
        <v>18</v>
      </c>
      <c r="F319" s="324">
        <v>159.095</v>
      </c>
      <c r="G319" s="324">
        <v>39.700000000000003</v>
      </c>
      <c r="H319" s="324">
        <v>39.799999999999997</v>
      </c>
      <c r="I319" s="324">
        <v>39.799999999999997</v>
      </c>
      <c r="J319" s="324">
        <v>39.795000000000002</v>
      </c>
    </row>
    <row r="320" spans="1:10" ht="15.75" thickBot="1">
      <c r="A320" s="325"/>
      <c r="B320" s="321"/>
      <c r="C320" s="321"/>
      <c r="D320" s="323"/>
      <c r="E320" s="325"/>
      <c r="F320" s="329"/>
      <c r="G320" s="329"/>
      <c r="H320" s="329"/>
      <c r="I320" s="329"/>
      <c r="J320" s="329"/>
    </row>
    <row r="321" spans="1:10">
      <c r="A321" s="324">
        <v>17</v>
      </c>
      <c r="B321" s="320" t="s">
        <v>62</v>
      </c>
      <c r="C321" s="320">
        <v>223</v>
      </c>
      <c r="D321" s="322" t="s">
        <v>358</v>
      </c>
      <c r="E321" s="324" t="s">
        <v>18</v>
      </c>
      <c r="F321" s="329">
        <v>137.208</v>
      </c>
      <c r="G321" s="329">
        <v>68.599999999999994</v>
      </c>
      <c r="H321" s="329">
        <v>22.8</v>
      </c>
      <c r="I321" s="329" t="s">
        <v>263</v>
      </c>
      <c r="J321" s="329">
        <v>45.808</v>
      </c>
    </row>
    <row r="322" spans="1:10" ht="15.75" thickBot="1">
      <c r="A322" s="319"/>
      <c r="B322" s="321"/>
      <c r="C322" s="321"/>
      <c r="D322" s="323"/>
      <c r="E322" s="325"/>
      <c r="F322" s="325"/>
      <c r="G322" s="325"/>
      <c r="H322" s="325"/>
      <c r="I322" s="325"/>
      <c r="J322" s="325"/>
    </row>
    <row r="323" spans="1:10">
      <c r="A323" s="330"/>
      <c r="B323" s="320" t="s">
        <v>359</v>
      </c>
      <c r="C323" s="320"/>
      <c r="D323" s="320"/>
      <c r="E323" s="320"/>
      <c r="F323" s="324">
        <v>1079.211</v>
      </c>
      <c r="G323" s="324">
        <v>335.524</v>
      </c>
      <c r="H323" s="324">
        <v>317.92099999999999</v>
      </c>
      <c r="I323" s="324">
        <v>176.16399999999999</v>
      </c>
      <c r="J323" s="324">
        <v>249.602</v>
      </c>
    </row>
    <row r="324" spans="1:10" ht="15.75" thickBot="1">
      <c r="A324" s="331"/>
      <c r="B324" s="321"/>
      <c r="C324" s="321"/>
      <c r="D324" s="321"/>
      <c r="E324" s="321"/>
      <c r="F324" s="325"/>
      <c r="G324" s="325"/>
      <c r="H324" s="325"/>
      <c r="I324" s="325"/>
      <c r="J324" s="325"/>
    </row>
    <row r="326" spans="1:10">
      <c r="E326" s="1" t="s">
        <v>360</v>
      </c>
    </row>
    <row r="328" spans="1:10">
      <c r="A328" s="332" t="s">
        <v>361</v>
      </c>
      <c r="B328" s="293" t="s">
        <v>55</v>
      </c>
      <c r="C328" s="293" t="s">
        <v>7</v>
      </c>
      <c r="D328" s="293" t="s">
        <v>8</v>
      </c>
      <c r="E328" s="293" t="s">
        <v>9</v>
      </c>
      <c r="F328" s="293" t="s">
        <v>362</v>
      </c>
      <c r="G328" s="293"/>
      <c r="H328" s="293"/>
      <c r="I328" s="293"/>
      <c r="J328" s="293"/>
    </row>
    <row r="329" spans="1:10">
      <c r="A329" s="332"/>
      <c r="B329" s="293"/>
      <c r="C329" s="293"/>
      <c r="D329" s="293"/>
      <c r="E329" s="293"/>
      <c r="F329" s="15" t="s">
        <v>57</v>
      </c>
      <c r="G329" s="15" t="s">
        <v>58</v>
      </c>
      <c r="H329" s="15" t="s">
        <v>59</v>
      </c>
      <c r="I329" s="15" t="s">
        <v>60</v>
      </c>
      <c r="J329" s="15" t="s">
        <v>61</v>
      </c>
    </row>
    <row r="330" spans="1:10" ht="22.5">
      <c r="A330" s="9">
        <v>1</v>
      </c>
      <c r="B330" s="10" t="s">
        <v>17</v>
      </c>
      <c r="C330" s="10">
        <v>221</v>
      </c>
      <c r="D330" s="10" t="s">
        <v>77</v>
      </c>
      <c r="E330" s="10"/>
      <c r="F330" s="75">
        <v>26.1</v>
      </c>
      <c r="G330" s="76">
        <v>6</v>
      </c>
      <c r="H330" s="76">
        <v>8</v>
      </c>
      <c r="I330" s="76">
        <v>8</v>
      </c>
      <c r="J330" s="76">
        <v>4.0999999999999996</v>
      </c>
    </row>
    <row r="331" spans="1:10" ht="22.5">
      <c r="A331" s="9">
        <v>2</v>
      </c>
      <c r="B331" s="10" t="s">
        <v>62</v>
      </c>
      <c r="C331" s="10">
        <v>223</v>
      </c>
      <c r="D331" s="10"/>
      <c r="E331" s="10"/>
      <c r="F331" s="75">
        <v>425.35199999999998</v>
      </c>
      <c r="G331" s="77">
        <v>141</v>
      </c>
      <c r="H331" s="77">
        <v>71.241</v>
      </c>
      <c r="I331" s="77">
        <v>65</v>
      </c>
      <c r="J331" s="77">
        <v>148.11099999999999</v>
      </c>
    </row>
    <row r="332" spans="1:10" ht="22.5">
      <c r="A332" s="9"/>
      <c r="B332" s="10"/>
      <c r="C332" s="10"/>
      <c r="D332" s="10" t="s">
        <v>66</v>
      </c>
      <c r="E332" s="10"/>
      <c r="F332" s="78">
        <v>80</v>
      </c>
      <c r="G332" s="77">
        <v>10</v>
      </c>
      <c r="H332" s="77">
        <v>15</v>
      </c>
      <c r="I332" s="77">
        <v>35</v>
      </c>
      <c r="J332" s="77">
        <v>20</v>
      </c>
    </row>
    <row r="333" spans="1:10" ht="22.5">
      <c r="A333" s="9"/>
      <c r="B333" s="10"/>
      <c r="C333" s="10"/>
      <c r="D333" s="10" t="s">
        <v>363</v>
      </c>
      <c r="E333" s="10"/>
      <c r="F333" s="78">
        <v>110</v>
      </c>
      <c r="G333" s="77">
        <v>30</v>
      </c>
      <c r="H333" s="77">
        <v>30</v>
      </c>
      <c r="I333" s="77">
        <v>30</v>
      </c>
      <c r="J333" s="77">
        <v>20</v>
      </c>
    </row>
    <row r="334" spans="1:10" ht="22.5">
      <c r="A334" s="9"/>
      <c r="B334" s="10"/>
      <c r="C334" s="10"/>
      <c r="D334" s="10" t="s">
        <v>364</v>
      </c>
      <c r="E334" s="10"/>
      <c r="F334" s="78">
        <v>24.111000000000001</v>
      </c>
      <c r="G334" s="77">
        <v>11</v>
      </c>
      <c r="H334" s="77">
        <v>5</v>
      </c>
      <c r="I334" s="77">
        <v>0</v>
      </c>
      <c r="J334" s="77">
        <v>8.1110000000000007</v>
      </c>
    </row>
    <row r="335" spans="1:10" ht="22.5">
      <c r="A335" s="9"/>
      <c r="B335" s="10"/>
      <c r="C335" s="10"/>
      <c r="D335" s="10" t="s">
        <v>356</v>
      </c>
      <c r="E335" s="10"/>
      <c r="F335" s="78">
        <v>211.24100000000001</v>
      </c>
      <c r="G335" s="77">
        <v>90</v>
      </c>
      <c r="H335" s="77">
        <v>21.241</v>
      </c>
      <c r="I335" s="77"/>
      <c r="J335" s="77">
        <v>100</v>
      </c>
    </row>
    <row r="336" spans="1:10" ht="56.25">
      <c r="A336" s="9">
        <v>3</v>
      </c>
      <c r="B336" s="10" t="s">
        <v>230</v>
      </c>
      <c r="C336" s="10">
        <v>225</v>
      </c>
      <c r="D336" s="24"/>
      <c r="E336" s="10"/>
      <c r="F336" s="75">
        <f>SUM(G336:J336)</f>
        <v>870.50499999999988</v>
      </c>
      <c r="G336" s="76">
        <f>SUM(G337:G346)</f>
        <v>76.3</v>
      </c>
      <c r="H336" s="76">
        <f>SUM(H337:H346)</f>
        <v>6.7</v>
      </c>
      <c r="I336" s="76">
        <f>SUM(I337:I346)</f>
        <v>670.45699999999988</v>
      </c>
      <c r="J336" s="76">
        <f>SUM(J337:J346)</f>
        <v>117.04800000000002</v>
      </c>
    </row>
    <row r="337" spans="1:10" ht="22.5">
      <c r="A337" s="9"/>
      <c r="B337" s="10"/>
      <c r="C337" s="10"/>
      <c r="D337" s="10" t="s">
        <v>365</v>
      </c>
      <c r="E337" s="10"/>
      <c r="F337" s="78">
        <v>87.078000000000003</v>
      </c>
      <c r="G337" s="77"/>
      <c r="H337" s="77"/>
      <c r="I337" s="77">
        <v>69.022999999999996</v>
      </c>
      <c r="J337" s="77">
        <v>18.055</v>
      </c>
    </row>
    <row r="338" spans="1:10" ht="56.25">
      <c r="A338" s="9"/>
      <c r="B338" s="10"/>
      <c r="C338" s="10"/>
      <c r="D338" s="10" t="s">
        <v>366</v>
      </c>
      <c r="E338" s="10"/>
      <c r="F338" s="78">
        <v>407.89299999999997</v>
      </c>
      <c r="G338" s="77"/>
      <c r="H338" s="77"/>
      <c r="I338" s="77">
        <v>401</v>
      </c>
      <c r="J338" s="77">
        <v>6.8929999999999998</v>
      </c>
    </row>
    <row r="339" spans="1:10" ht="22.5">
      <c r="A339" s="9"/>
      <c r="B339" s="10"/>
      <c r="C339" s="24"/>
      <c r="D339" s="24" t="s">
        <v>367</v>
      </c>
      <c r="E339" s="24"/>
      <c r="F339" s="78">
        <v>191.55500000000001</v>
      </c>
      <c r="G339" s="79">
        <v>69.599999999999994</v>
      </c>
      <c r="H339" s="78"/>
      <c r="I339" s="78">
        <v>41.555</v>
      </c>
      <c r="J339" s="78">
        <v>80.400000000000006</v>
      </c>
    </row>
    <row r="340" spans="1:10">
      <c r="A340" s="9"/>
      <c r="B340" s="10"/>
      <c r="C340" s="24"/>
      <c r="D340" s="24" t="s">
        <v>107</v>
      </c>
      <c r="E340" s="24"/>
      <c r="F340" s="80">
        <v>30</v>
      </c>
      <c r="G340" s="79">
        <v>5</v>
      </c>
      <c r="H340" s="79">
        <v>5</v>
      </c>
      <c r="I340" s="79">
        <v>10</v>
      </c>
      <c r="J340" s="79">
        <v>10</v>
      </c>
    </row>
    <row r="341" spans="1:10" ht="22.5">
      <c r="A341" s="9"/>
      <c r="B341" s="10"/>
      <c r="C341" s="24"/>
      <c r="D341" s="24" t="s">
        <v>368</v>
      </c>
      <c r="E341" s="24"/>
      <c r="F341" s="80">
        <v>43.6</v>
      </c>
      <c r="G341" s="79"/>
      <c r="H341" s="79"/>
      <c r="I341" s="79">
        <v>43.6</v>
      </c>
      <c r="J341" s="79"/>
    </row>
    <row r="342" spans="1:10" ht="33.75">
      <c r="A342" s="23"/>
      <c r="B342" s="10"/>
      <c r="C342" s="24"/>
      <c r="D342" s="24" t="s">
        <v>369</v>
      </c>
      <c r="E342" s="24"/>
      <c r="F342" s="78">
        <v>99.578999999999994</v>
      </c>
      <c r="G342" s="79"/>
      <c r="H342" s="79"/>
      <c r="I342" s="79">
        <v>99.578999999999994</v>
      </c>
      <c r="J342" s="79"/>
    </row>
    <row r="343" spans="1:10" ht="45">
      <c r="A343" s="23"/>
      <c r="B343" s="10"/>
      <c r="C343" s="24"/>
      <c r="D343" s="24" t="s">
        <v>370</v>
      </c>
      <c r="E343" s="24"/>
      <c r="F343" s="78">
        <v>4.7</v>
      </c>
      <c r="G343" s="79">
        <v>1.175</v>
      </c>
      <c r="H343" s="79">
        <v>1.175</v>
      </c>
      <c r="I343" s="79">
        <v>1.175</v>
      </c>
      <c r="J343" s="79">
        <v>1.175</v>
      </c>
    </row>
    <row r="344" spans="1:10" ht="22.5">
      <c r="A344" s="23"/>
      <c r="B344" s="10"/>
      <c r="C344" s="24"/>
      <c r="D344" s="24" t="s">
        <v>371</v>
      </c>
      <c r="E344" s="24"/>
      <c r="F344" s="78">
        <v>1.3</v>
      </c>
      <c r="G344" s="79"/>
      <c r="H344" s="79"/>
      <c r="I344" s="79">
        <v>1.3</v>
      </c>
      <c r="J344" s="79"/>
    </row>
    <row r="345" spans="1:10" ht="45">
      <c r="A345" s="9"/>
      <c r="B345" s="10"/>
      <c r="C345" s="24"/>
      <c r="D345" s="24" t="s">
        <v>372</v>
      </c>
      <c r="E345" s="24"/>
      <c r="F345" s="78">
        <v>2.1</v>
      </c>
      <c r="G345" s="79">
        <v>0.52500000000000002</v>
      </c>
      <c r="H345" s="79">
        <v>0.52500000000000002</v>
      </c>
      <c r="I345" s="79">
        <v>0.52500000000000002</v>
      </c>
      <c r="J345" s="79">
        <v>0.52500000000000002</v>
      </c>
    </row>
    <row r="346" spans="1:10" ht="67.5">
      <c r="A346" s="9"/>
      <c r="B346" s="10"/>
      <c r="C346" s="24"/>
      <c r="D346" s="24" t="s">
        <v>373</v>
      </c>
      <c r="E346" s="24"/>
      <c r="F346" s="78">
        <v>2.7</v>
      </c>
      <c r="G346" s="79"/>
      <c r="H346" s="79"/>
      <c r="I346" s="79">
        <v>2.7</v>
      </c>
      <c r="J346" s="79"/>
    </row>
    <row r="347" spans="1:10" ht="33.75">
      <c r="A347" s="9">
        <v>4</v>
      </c>
      <c r="B347" s="10" t="s">
        <v>129</v>
      </c>
      <c r="C347" s="24">
        <v>226</v>
      </c>
      <c r="D347" s="24"/>
      <c r="E347" s="24"/>
      <c r="F347" s="81">
        <f>SUM(G347:J347)</f>
        <v>141.232</v>
      </c>
      <c r="G347" s="76">
        <f>SUM(G348:G354)</f>
        <v>7.3610000000000007</v>
      </c>
      <c r="H347" s="76">
        <f>SUM(H348:H354)</f>
        <v>47.25</v>
      </c>
      <c r="I347" s="76">
        <f>SUM(I348:I354)</f>
        <v>81.620999999999995</v>
      </c>
      <c r="J347" s="76">
        <f>SUM(J348:J354)</f>
        <v>5</v>
      </c>
    </row>
    <row r="348" spans="1:10" ht="45">
      <c r="A348" s="9"/>
      <c r="B348" s="10"/>
      <c r="C348" s="24"/>
      <c r="D348" s="24" t="s">
        <v>351</v>
      </c>
      <c r="E348" s="24"/>
      <c r="F348" s="80">
        <v>48</v>
      </c>
      <c r="G348" s="79"/>
      <c r="H348" s="78">
        <v>14</v>
      </c>
      <c r="I348" s="79">
        <v>34</v>
      </c>
      <c r="J348" s="78"/>
    </row>
    <row r="349" spans="1:10" ht="22.5">
      <c r="A349" s="9"/>
      <c r="B349" s="10"/>
      <c r="C349" s="24"/>
      <c r="D349" s="24" t="s">
        <v>374</v>
      </c>
      <c r="E349" s="24"/>
      <c r="F349" s="78">
        <v>30</v>
      </c>
      <c r="G349" s="79"/>
      <c r="H349" s="78">
        <v>15</v>
      </c>
      <c r="I349" s="78">
        <v>15</v>
      </c>
      <c r="J349" s="78"/>
    </row>
    <row r="350" spans="1:10" ht="33.75">
      <c r="A350" s="9"/>
      <c r="B350" s="10"/>
      <c r="C350" s="24"/>
      <c r="D350" s="24" t="s">
        <v>375</v>
      </c>
      <c r="E350" s="24"/>
      <c r="F350" s="78">
        <v>45</v>
      </c>
      <c r="G350" s="77">
        <v>5</v>
      </c>
      <c r="H350" s="77">
        <v>10</v>
      </c>
      <c r="I350" s="77">
        <v>25</v>
      </c>
      <c r="J350" s="77">
        <v>5</v>
      </c>
    </row>
    <row r="351" spans="1:10" ht="22.5">
      <c r="A351" s="9"/>
      <c r="B351" s="10"/>
      <c r="C351" s="24"/>
      <c r="D351" s="24" t="s">
        <v>376</v>
      </c>
      <c r="E351" s="24"/>
      <c r="F351" s="78">
        <v>0.871</v>
      </c>
      <c r="G351" s="77"/>
      <c r="H351" s="77"/>
      <c r="I351" s="77">
        <v>0.871</v>
      </c>
      <c r="J351" s="77"/>
    </row>
    <row r="352" spans="1:10" ht="33.75">
      <c r="A352" s="9"/>
      <c r="B352" s="10"/>
      <c r="C352" s="24"/>
      <c r="D352" s="24" t="s">
        <v>377</v>
      </c>
      <c r="E352" s="24"/>
      <c r="F352" s="78">
        <v>2.3610000000000002</v>
      </c>
      <c r="G352" s="77">
        <v>2.3610000000000002</v>
      </c>
      <c r="H352" s="77"/>
      <c r="I352" s="77"/>
      <c r="J352" s="77"/>
    </row>
    <row r="353" spans="1:23" ht="33.75">
      <c r="A353" s="9"/>
      <c r="B353" s="10"/>
      <c r="C353" s="24"/>
      <c r="D353" s="24" t="s">
        <v>378</v>
      </c>
      <c r="E353" s="24"/>
      <c r="F353" s="78">
        <v>1.5</v>
      </c>
      <c r="G353" s="77"/>
      <c r="H353" s="77">
        <v>1.5</v>
      </c>
      <c r="I353" s="77"/>
      <c r="J353" s="77"/>
    </row>
    <row r="354" spans="1:23" ht="22.5">
      <c r="A354" s="9"/>
      <c r="B354" s="10"/>
      <c r="C354" s="24"/>
      <c r="D354" s="24" t="s">
        <v>38</v>
      </c>
      <c r="E354" s="24"/>
      <c r="F354" s="78">
        <v>13.5</v>
      </c>
      <c r="G354" s="77"/>
      <c r="H354" s="77">
        <v>6.75</v>
      </c>
      <c r="I354" s="77">
        <v>6.75</v>
      </c>
      <c r="J354" s="77"/>
    </row>
    <row r="355" spans="1:23" ht="45">
      <c r="A355" s="9">
        <v>5</v>
      </c>
      <c r="B355" s="10" t="s">
        <v>228</v>
      </c>
      <c r="C355" s="24">
        <v>310</v>
      </c>
      <c r="D355" s="24"/>
      <c r="E355" s="24"/>
      <c r="F355" s="75">
        <f>SUM(G356:J356)</f>
        <v>0.76500000000000001</v>
      </c>
      <c r="G355" s="76"/>
      <c r="H355" s="76"/>
      <c r="I355" s="76"/>
      <c r="J355" s="76">
        <v>0.76500000000000001</v>
      </c>
    </row>
    <row r="356" spans="1:23" ht="22.5">
      <c r="A356" s="9"/>
      <c r="B356" s="10"/>
      <c r="C356" s="24"/>
      <c r="D356" s="24" t="s">
        <v>343</v>
      </c>
      <c r="E356" s="24"/>
      <c r="F356" s="78">
        <v>0.76500000000000001</v>
      </c>
      <c r="G356" s="77"/>
      <c r="H356" s="77"/>
      <c r="I356" s="77"/>
      <c r="J356" s="77">
        <v>0.76500000000000001</v>
      </c>
    </row>
    <row r="357" spans="1:23" ht="45">
      <c r="A357" s="9">
        <v>6</v>
      </c>
      <c r="B357" s="10" t="s">
        <v>224</v>
      </c>
      <c r="C357" s="24">
        <v>340</v>
      </c>
      <c r="D357" s="24"/>
      <c r="E357" s="24"/>
      <c r="F357" s="75">
        <f>SUM(G357:J357)</f>
        <v>170.66900000000001</v>
      </c>
      <c r="G357" s="76">
        <f>SUM(G358:G363)</f>
        <v>18.841999999999999</v>
      </c>
      <c r="H357" s="76">
        <f>SUM(H358:H363)</f>
        <v>29.975999999999999</v>
      </c>
      <c r="I357" s="76">
        <f>SUM(I358:I363)</f>
        <v>93.843000000000004</v>
      </c>
      <c r="J357" s="76">
        <f>SUM(J358:J363)</f>
        <v>28.007999999999999</v>
      </c>
    </row>
    <row r="358" spans="1:23" ht="22.5">
      <c r="A358" s="9"/>
      <c r="B358" s="10"/>
      <c r="C358" s="10"/>
      <c r="D358" s="10" t="s">
        <v>341</v>
      </c>
      <c r="E358" s="10"/>
      <c r="F358" s="78">
        <v>47.37</v>
      </c>
      <c r="G358" s="77">
        <v>11.842000000000001</v>
      </c>
      <c r="H358" s="77">
        <v>11.842000000000001</v>
      </c>
      <c r="I358" s="77">
        <v>11.843</v>
      </c>
      <c r="J358" s="77">
        <v>11.843</v>
      </c>
    </row>
    <row r="359" spans="1:23" ht="22.5">
      <c r="A359" s="9"/>
      <c r="B359" s="10"/>
      <c r="C359" s="10"/>
      <c r="D359" s="10" t="s">
        <v>379</v>
      </c>
      <c r="E359" s="10"/>
      <c r="F359" s="78">
        <v>1.5</v>
      </c>
      <c r="G359" s="77"/>
      <c r="H359" s="77">
        <v>1.5</v>
      </c>
      <c r="I359" s="77"/>
      <c r="J359" s="77"/>
    </row>
    <row r="360" spans="1:23">
      <c r="A360" s="9"/>
      <c r="B360" s="10"/>
      <c r="C360" s="10"/>
      <c r="D360" s="10" t="s">
        <v>163</v>
      </c>
      <c r="E360" s="10"/>
      <c r="F360" s="78">
        <v>27.164999999999999</v>
      </c>
      <c r="G360" s="77">
        <v>7</v>
      </c>
      <c r="H360" s="77">
        <v>7</v>
      </c>
      <c r="I360" s="77">
        <v>7</v>
      </c>
      <c r="J360" s="77">
        <v>6.165</v>
      </c>
    </row>
    <row r="361" spans="1:23" ht="56.25">
      <c r="A361" s="9"/>
      <c r="B361" s="10"/>
      <c r="C361" s="10"/>
      <c r="D361" s="10" t="s">
        <v>380</v>
      </c>
      <c r="E361" s="10"/>
      <c r="F361" s="78">
        <v>9.6340000000000003</v>
      </c>
      <c r="G361" s="77"/>
      <c r="H361" s="77">
        <v>9.6340000000000003</v>
      </c>
      <c r="I361" s="77"/>
      <c r="J361" s="77"/>
    </row>
    <row r="362" spans="1:23" ht="56.25">
      <c r="A362" s="9"/>
      <c r="B362" s="10"/>
      <c r="C362" s="10"/>
      <c r="D362" s="10" t="s">
        <v>381</v>
      </c>
      <c r="E362" s="10"/>
      <c r="F362" s="78">
        <v>40</v>
      </c>
      <c r="G362" s="77"/>
      <c r="H362" s="77"/>
      <c r="I362" s="77">
        <v>30</v>
      </c>
      <c r="J362" s="77">
        <v>10</v>
      </c>
    </row>
    <row r="363" spans="1:23" ht="22.5">
      <c r="A363" s="9"/>
      <c r="B363" s="10"/>
      <c r="C363" s="10"/>
      <c r="D363" s="10" t="s">
        <v>382</v>
      </c>
      <c r="E363" s="10"/>
      <c r="F363" s="78">
        <v>45</v>
      </c>
      <c r="G363" s="77"/>
      <c r="H363" s="77"/>
      <c r="I363" s="77">
        <v>45</v>
      </c>
      <c r="J363" s="77"/>
    </row>
    <row r="364" spans="1:23">
      <c r="A364" s="9"/>
      <c r="B364" s="10"/>
      <c r="C364" s="10"/>
      <c r="D364" s="10"/>
      <c r="E364" s="10"/>
      <c r="F364" s="78">
        <f>F330+F331+F336+G366+F347+F355+F357</f>
        <v>1634.623</v>
      </c>
      <c r="G364" s="82">
        <f>G330+G331+G336+G347+G355+G357</f>
        <v>249.50299999999999</v>
      </c>
      <c r="H364" s="82">
        <f>H330+H331+H336+H347+H355+H357</f>
        <v>163.167</v>
      </c>
      <c r="I364" s="82">
        <f>I330+I331+I336+I347+I355+I357</f>
        <v>918.92099999999982</v>
      </c>
      <c r="J364" s="82">
        <f>J330+J331+J336+J347+J355+J357</f>
        <v>303.03199999999998</v>
      </c>
    </row>
    <row r="366" spans="1:23">
      <c r="E366" s="1" t="s">
        <v>383</v>
      </c>
    </row>
    <row r="367" spans="1:23" ht="15.75" thickBot="1"/>
    <row r="368" spans="1:23" ht="16.5" customHeight="1">
      <c r="A368" s="84" t="s">
        <v>248</v>
      </c>
      <c r="B368" s="336" t="s">
        <v>312</v>
      </c>
      <c r="C368" s="337"/>
      <c r="D368" s="85" t="s">
        <v>314</v>
      </c>
      <c r="E368" s="338" t="s">
        <v>8</v>
      </c>
      <c r="F368" s="336" t="s">
        <v>9</v>
      </c>
      <c r="G368" s="337"/>
      <c r="H368" s="336" t="s">
        <v>315</v>
      </c>
      <c r="I368" s="343"/>
      <c r="J368" s="343"/>
      <c r="K368" s="343"/>
      <c r="L368" s="343"/>
      <c r="M368" s="343"/>
      <c r="N368" s="343"/>
      <c r="O368" s="343"/>
      <c r="P368" s="343"/>
      <c r="Q368" s="343"/>
      <c r="R368" s="343"/>
      <c r="S368" s="343"/>
      <c r="T368" s="343"/>
      <c r="U368" s="343"/>
      <c r="V368" s="337"/>
      <c r="W368" s="333"/>
    </row>
    <row r="369" spans="1:23" ht="15" customHeight="1">
      <c r="A369" s="86" t="s">
        <v>249</v>
      </c>
      <c r="B369" s="281" t="s">
        <v>313</v>
      </c>
      <c r="C369" s="283"/>
      <c r="D369" s="87" t="s">
        <v>252</v>
      </c>
      <c r="E369" s="339"/>
      <c r="F369" s="281"/>
      <c r="G369" s="283"/>
      <c r="H369" s="281" t="s">
        <v>316</v>
      </c>
      <c r="I369" s="282"/>
      <c r="J369" s="282"/>
      <c r="K369" s="282"/>
      <c r="L369" s="282"/>
      <c r="M369" s="282"/>
      <c r="N369" s="282"/>
      <c r="O369" s="282"/>
      <c r="P369" s="282"/>
      <c r="Q369" s="282"/>
      <c r="R369" s="282"/>
      <c r="S369" s="282"/>
      <c r="T369" s="282"/>
      <c r="U369" s="282"/>
      <c r="V369" s="283"/>
      <c r="W369" s="333"/>
    </row>
    <row r="370" spans="1:23" ht="15.75" thickBot="1">
      <c r="A370" s="88"/>
      <c r="B370" s="334"/>
      <c r="C370" s="335"/>
      <c r="D370" s="89"/>
      <c r="E370" s="339"/>
      <c r="F370" s="281"/>
      <c r="G370" s="283"/>
      <c r="H370" s="286"/>
      <c r="I370" s="287"/>
      <c r="J370" s="287"/>
      <c r="K370" s="287"/>
      <c r="L370" s="287"/>
      <c r="M370" s="287"/>
      <c r="N370" s="287"/>
      <c r="O370" s="287"/>
      <c r="P370" s="287"/>
      <c r="Q370" s="287"/>
      <c r="R370" s="287"/>
      <c r="S370" s="287"/>
      <c r="T370" s="287"/>
      <c r="U370" s="287"/>
      <c r="V370" s="288"/>
      <c r="W370" s="333"/>
    </row>
    <row r="371" spans="1:23">
      <c r="A371" s="88"/>
      <c r="B371" s="334"/>
      <c r="C371" s="335"/>
      <c r="D371" s="89"/>
      <c r="E371" s="339"/>
      <c r="F371" s="281"/>
      <c r="G371" s="283"/>
      <c r="H371" s="338" t="s">
        <v>11</v>
      </c>
      <c r="I371" s="336" t="s">
        <v>317</v>
      </c>
      <c r="J371" s="343"/>
      <c r="K371" s="337"/>
      <c r="L371" s="336" t="s">
        <v>309</v>
      </c>
      <c r="M371" s="343"/>
      <c r="N371" s="337"/>
      <c r="O371" s="336" t="s">
        <v>318</v>
      </c>
      <c r="P371" s="343"/>
      <c r="Q371" s="337"/>
      <c r="R371" s="336" t="s">
        <v>319</v>
      </c>
      <c r="S371" s="343"/>
      <c r="T371" s="343"/>
      <c r="U371" s="337"/>
      <c r="V371" s="333"/>
      <c r="W371" s="344"/>
    </row>
    <row r="372" spans="1:23" ht="15.75" thickBot="1">
      <c r="A372" s="90"/>
      <c r="B372" s="341"/>
      <c r="C372" s="342"/>
      <c r="D372" s="91"/>
      <c r="E372" s="340"/>
      <c r="F372" s="286"/>
      <c r="G372" s="288"/>
      <c r="H372" s="340"/>
      <c r="I372" s="286"/>
      <c r="J372" s="287"/>
      <c r="K372" s="288"/>
      <c r="L372" s="286" t="s">
        <v>308</v>
      </c>
      <c r="M372" s="287"/>
      <c r="N372" s="288"/>
      <c r="O372" s="286" t="s">
        <v>308</v>
      </c>
      <c r="P372" s="287"/>
      <c r="Q372" s="288"/>
      <c r="R372" s="286" t="s">
        <v>308</v>
      </c>
      <c r="S372" s="287"/>
      <c r="T372" s="287"/>
      <c r="U372" s="288"/>
      <c r="V372" s="333"/>
      <c r="W372" s="344"/>
    </row>
    <row r="373" spans="1:23" ht="15.75" thickBot="1">
      <c r="A373" s="286" t="s">
        <v>320</v>
      </c>
      <c r="B373" s="287"/>
      <c r="C373" s="287"/>
      <c r="D373" s="287"/>
      <c r="E373" s="287"/>
      <c r="F373" s="287"/>
      <c r="G373" s="287"/>
      <c r="H373" s="287"/>
      <c r="I373" s="287"/>
      <c r="J373" s="287"/>
      <c r="K373" s="287"/>
      <c r="L373" s="287"/>
      <c r="M373" s="287"/>
      <c r="N373" s="287"/>
      <c r="O373" s="287"/>
      <c r="P373" s="287"/>
      <c r="Q373" s="287"/>
      <c r="R373" s="287"/>
      <c r="S373" s="287"/>
      <c r="T373" s="287"/>
      <c r="U373" s="287"/>
      <c r="V373" s="288"/>
      <c r="W373" s="92"/>
    </row>
    <row r="374" spans="1:23" ht="15.75" thickBot="1">
      <c r="A374" s="93" t="s">
        <v>170</v>
      </c>
      <c r="B374" s="345"/>
      <c r="C374" s="346"/>
      <c r="D374" s="94"/>
      <c r="E374" s="94"/>
      <c r="F374" s="345"/>
      <c r="G374" s="346"/>
      <c r="H374" s="345"/>
      <c r="I374" s="346"/>
      <c r="J374" s="345"/>
      <c r="K374" s="346"/>
      <c r="L374" s="345"/>
      <c r="M374" s="347"/>
      <c r="N374" s="347"/>
      <c r="O374" s="346"/>
      <c r="P374" s="345"/>
      <c r="Q374" s="347"/>
      <c r="R374" s="347"/>
      <c r="S374" s="346"/>
      <c r="T374" s="345"/>
      <c r="U374" s="346"/>
      <c r="V374" s="333"/>
      <c r="W374" s="344"/>
    </row>
    <row r="375" spans="1:23">
      <c r="A375" s="338">
        <v>1</v>
      </c>
      <c r="B375" s="336" t="s">
        <v>321</v>
      </c>
      <c r="C375" s="337"/>
      <c r="D375" s="338">
        <v>340</v>
      </c>
      <c r="E375" s="338" t="s">
        <v>85</v>
      </c>
      <c r="F375" s="336" t="s">
        <v>25</v>
      </c>
      <c r="G375" s="337"/>
      <c r="H375" s="336">
        <v>66.057000000000002</v>
      </c>
      <c r="I375" s="337"/>
      <c r="J375" s="336">
        <v>13.2</v>
      </c>
      <c r="K375" s="337"/>
      <c r="L375" s="336">
        <v>17.600000000000001</v>
      </c>
      <c r="M375" s="343"/>
      <c r="N375" s="343"/>
      <c r="O375" s="337"/>
      <c r="P375" s="336">
        <v>17.600000000000001</v>
      </c>
      <c r="Q375" s="343"/>
      <c r="R375" s="343"/>
      <c r="S375" s="337"/>
      <c r="T375" s="336">
        <v>17.657</v>
      </c>
      <c r="U375" s="337"/>
      <c r="V375" s="333"/>
      <c r="W375" s="344"/>
    </row>
    <row r="376" spans="1:23" ht="15.75" thickBot="1">
      <c r="A376" s="340"/>
      <c r="B376" s="286" t="s">
        <v>322</v>
      </c>
      <c r="C376" s="288"/>
      <c r="D376" s="340"/>
      <c r="E376" s="340"/>
      <c r="F376" s="286"/>
      <c r="G376" s="288"/>
      <c r="H376" s="281"/>
      <c r="I376" s="283"/>
      <c r="J376" s="360"/>
      <c r="K376" s="361"/>
      <c r="L376" s="281"/>
      <c r="M376" s="282"/>
      <c r="N376" s="282"/>
      <c r="O376" s="283"/>
      <c r="P376" s="281"/>
      <c r="Q376" s="282"/>
      <c r="R376" s="282"/>
      <c r="S376" s="283"/>
      <c r="T376" s="281"/>
      <c r="U376" s="283"/>
      <c r="V376" s="333"/>
      <c r="W376" s="344"/>
    </row>
    <row r="377" spans="1:23">
      <c r="A377" s="351">
        <v>2</v>
      </c>
      <c r="B377" s="336" t="s">
        <v>321</v>
      </c>
      <c r="C377" s="337"/>
      <c r="D377" s="338">
        <v>340</v>
      </c>
      <c r="E377" s="338" t="s">
        <v>323</v>
      </c>
      <c r="F377" s="336" t="s">
        <v>25</v>
      </c>
      <c r="G377" s="343"/>
      <c r="H377" s="354">
        <v>4.46</v>
      </c>
      <c r="I377" s="354"/>
      <c r="J377" s="355">
        <v>1.1599999999999999</v>
      </c>
      <c r="K377" s="356"/>
      <c r="L377" s="354">
        <v>1.1000000000000001</v>
      </c>
      <c r="M377" s="354"/>
      <c r="N377" s="354"/>
      <c r="O377" s="354"/>
      <c r="P377" s="354">
        <v>1.1000000000000001</v>
      </c>
      <c r="Q377" s="354"/>
      <c r="R377" s="354"/>
      <c r="S377" s="354"/>
      <c r="T377" s="354">
        <v>1.1000000000000001</v>
      </c>
      <c r="U377" s="354"/>
      <c r="V377" s="359"/>
      <c r="W377" s="344"/>
    </row>
    <row r="378" spans="1:23" ht="15.75" thickBot="1">
      <c r="A378" s="352"/>
      <c r="B378" s="286" t="s">
        <v>322</v>
      </c>
      <c r="C378" s="288"/>
      <c r="D378" s="353"/>
      <c r="E378" s="339"/>
      <c r="F378" s="281"/>
      <c r="G378" s="282"/>
      <c r="H378" s="354"/>
      <c r="I378" s="354"/>
      <c r="J378" s="357"/>
      <c r="K378" s="358"/>
      <c r="L378" s="354"/>
      <c r="M378" s="354"/>
      <c r="N378" s="354"/>
      <c r="O378" s="354"/>
      <c r="P378" s="354"/>
      <c r="Q378" s="354"/>
      <c r="R378" s="354"/>
      <c r="S378" s="354"/>
      <c r="T378" s="354"/>
      <c r="U378" s="354"/>
      <c r="V378" s="359"/>
      <c r="W378" s="344"/>
    </row>
    <row r="379" spans="1:23" ht="15.75" thickBot="1">
      <c r="A379" s="95">
        <v>3</v>
      </c>
      <c r="B379" s="286" t="s">
        <v>224</v>
      </c>
      <c r="C379" s="287"/>
      <c r="D379" s="96">
        <v>340</v>
      </c>
      <c r="E379" s="96" t="s">
        <v>384</v>
      </c>
      <c r="F379" s="348" t="s">
        <v>25</v>
      </c>
      <c r="G379" s="349"/>
      <c r="H379" s="96">
        <v>2</v>
      </c>
      <c r="I379" s="96"/>
      <c r="J379" s="284">
        <v>2</v>
      </c>
      <c r="K379" s="285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7"/>
      <c r="W379" s="92"/>
    </row>
    <row r="380" spans="1:23" ht="15.75" thickBot="1">
      <c r="A380" s="95">
        <v>4</v>
      </c>
      <c r="B380" s="286" t="s">
        <v>224</v>
      </c>
      <c r="C380" s="287"/>
      <c r="D380" s="96">
        <v>340</v>
      </c>
      <c r="E380" s="96" t="s">
        <v>85</v>
      </c>
      <c r="F380" s="350" t="s">
        <v>25</v>
      </c>
      <c r="G380" s="350"/>
      <c r="H380" s="96">
        <v>30.134</v>
      </c>
      <c r="I380" s="96"/>
      <c r="J380" s="284">
        <v>7.5</v>
      </c>
      <c r="K380" s="285"/>
      <c r="L380" s="96">
        <v>7.5</v>
      </c>
      <c r="M380" s="96"/>
      <c r="N380" s="96"/>
      <c r="O380" s="96"/>
      <c r="P380" s="96">
        <v>7.5</v>
      </c>
      <c r="Q380" s="96"/>
      <c r="R380" s="96"/>
      <c r="S380" s="96"/>
      <c r="T380" s="96">
        <v>7.6340000000000003</v>
      </c>
      <c r="U380" s="98"/>
      <c r="V380" s="97"/>
      <c r="W380" s="92"/>
    </row>
    <row r="381" spans="1:23" ht="15.75" thickBot="1">
      <c r="A381" s="95">
        <v>5</v>
      </c>
      <c r="B381" s="286" t="s">
        <v>224</v>
      </c>
      <c r="C381" s="287"/>
      <c r="D381" s="96">
        <v>340</v>
      </c>
      <c r="E381" s="96" t="s">
        <v>384</v>
      </c>
      <c r="F381" s="99" t="s">
        <v>25</v>
      </c>
      <c r="G381" s="100"/>
      <c r="H381" s="96">
        <v>20</v>
      </c>
      <c r="I381" s="96"/>
      <c r="J381" s="101">
        <v>4</v>
      </c>
      <c r="K381" s="102"/>
      <c r="L381" s="96">
        <v>4</v>
      </c>
      <c r="M381" s="96"/>
      <c r="N381" s="96"/>
      <c r="O381" s="96"/>
      <c r="P381" s="96">
        <v>4</v>
      </c>
      <c r="Q381" s="96"/>
      <c r="R381" s="96"/>
      <c r="S381" s="96"/>
      <c r="T381" s="96">
        <v>4</v>
      </c>
      <c r="U381" s="98"/>
      <c r="V381" s="97"/>
      <c r="W381" s="92"/>
    </row>
    <row r="382" spans="1:23" ht="15.75" thickBot="1">
      <c r="A382" s="95">
        <v>6</v>
      </c>
      <c r="B382" s="286" t="s">
        <v>224</v>
      </c>
      <c r="C382" s="287"/>
      <c r="D382" s="96">
        <v>340</v>
      </c>
      <c r="E382" s="96" t="s">
        <v>385</v>
      </c>
      <c r="F382" s="99" t="s">
        <v>25</v>
      </c>
      <c r="G382" s="100"/>
      <c r="H382" s="96">
        <v>1</v>
      </c>
      <c r="I382" s="96"/>
      <c r="J382" s="101"/>
      <c r="K382" s="102"/>
      <c r="L382" s="96">
        <v>1</v>
      </c>
      <c r="M382" s="96"/>
      <c r="N382" s="96"/>
      <c r="O382" s="96"/>
      <c r="P382" s="96"/>
      <c r="Q382" s="96"/>
      <c r="R382" s="96"/>
      <c r="S382" s="96"/>
      <c r="T382" s="96"/>
      <c r="U382" s="98"/>
      <c r="V382" s="97"/>
      <c r="W382" s="92"/>
    </row>
    <row r="383" spans="1:23" ht="15.75" thickBot="1">
      <c r="A383" s="95">
        <v>7</v>
      </c>
      <c r="B383" s="286" t="s">
        <v>224</v>
      </c>
      <c r="C383" s="287"/>
      <c r="D383" s="96">
        <v>340</v>
      </c>
      <c r="E383" s="96" t="s">
        <v>386</v>
      </c>
      <c r="F383" s="99"/>
      <c r="G383" s="100"/>
      <c r="H383" s="96">
        <v>4</v>
      </c>
      <c r="I383" s="96"/>
      <c r="J383" s="101">
        <v>3</v>
      </c>
      <c r="K383" s="102"/>
      <c r="L383" s="96"/>
      <c r="M383" s="96"/>
      <c r="N383" s="96"/>
      <c r="O383" s="96"/>
      <c r="P383" s="96">
        <v>1</v>
      </c>
      <c r="Q383" s="96"/>
      <c r="R383" s="96"/>
      <c r="S383" s="96"/>
      <c r="T383" s="96"/>
      <c r="U383" s="98"/>
      <c r="V383" s="97"/>
      <c r="W383" s="92"/>
    </row>
    <row r="384" spans="1:23" ht="15.75" thickBot="1">
      <c r="A384" s="95">
        <v>8</v>
      </c>
      <c r="B384" s="286" t="s">
        <v>224</v>
      </c>
      <c r="C384" s="287"/>
      <c r="D384" s="96">
        <v>340</v>
      </c>
      <c r="E384" s="96" t="s">
        <v>387</v>
      </c>
      <c r="F384" s="99"/>
      <c r="G384" s="100"/>
      <c r="H384" s="96">
        <v>5</v>
      </c>
      <c r="I384" s="96"/>
      <c r="J384" s="101"/>
      <c r="K384" s="102"/>
      <c r="L384" s="96"/>
      <c r="M384" s="96"/>
      <c r="N384" s="96"/>
      <c r="O384" s="96"/>
      <c r="P384" s="96">
        <v>2.5</v>
      </c>
      <c r="Q384" s="96"/>
      <c r="R384" s="96"/>
      <c r="S384" s="96"/>
      <c r="T384" s="96">
        <v>2.5</v>
      </c>
      <c r="U384" s="98"/>
      <c r="V384" s="97"/>
      <c r="W384" s="92"/>
    </row>
    <row r="385" spans="1:23" ht="15.75" thickBot="1">
      <c r="A385" s="95">
        <v>9</v>
      </c>
      <c r="B385" s="286" t="s">
        <v>224</v>
      </c>
      <c r="C385" s="287"/>
      <c r="D385" s="96">
        <v>340</v>
      </c>
      <c r="E385" s="96" t="s">
        <v>388</v>
      </c>
      <c r="F385" s="99"/>
      <c r="G385" s="100"/>
      <c r="H385" s="96">
        <v>16</v>
      </c>
      <c r="I385" s="96"/>
      <c r="J385" s="101"/>
      <c r="K385" s="102"/>
      <c r="L385" s="96">
        <v>12</v>
      </c>
      <c r="M385" s="96"/>
      <c r="N385" s="96"/>
      <c r="O385" s="96"/>
      <c r="P385" s="96">
        <v>4</v>
      </c>
      <c r="Q385" s="96"/>
      <c r="R385" s="96"/>
      <c r="S385" s="96"/>
      <c r="T385" s="96"/>
      <c r="U385" s="98"/>
      <c r="V385" s="97"/>
      <c r="W385" s="92"/>
    </row>
    <row r="386" spans="1:23" ht="17.25" thickBot="1">
      <c r="A386" s="95">
        <v>10</v>
      </c>
      <c r="B386" s="286" t="s">
        <v>228</v>
      </c>
      <c r="C386" s="287"/>
      <c r="D386" s="96">
        <v>310</v>
      </c>
      <c r="E386" s="96" t="s">
        <v>389</v>
      </c>
      <c r="F386" s="350" t="s">
        <v>25</v>
      </c>
      <c r="G386" s="350"/>
      <c r="H386" s="96">
        <v>5.6</v>
      </c>
      <c r="I386" s="96"/>
      <c r="J386" s="284"/>
      <c r="K386" s="285"/>
      <c r="L386" s="96">
        <v>2</v>
      </c>
      <c r="M386" s="96"/>
      <c r="N386" s="96"/>
      <c r="O386" s="96"/>
      <c r="P386" s="96">
        <v>3.6</v>
      </c>
      <c r="Q386" s="96"/>
      <c r="R386" s="96"/>
      <c r="S386" s="96"/>
      <c r="T386" s="96"/>
      <c r="U386" s="98"/>
      <c r="V386" s="97"/>
      <c r="W386" s="92"/>
    </row>
    <row r="387" spans="1:23">
      <c r="A387" s="281" t="s">
        <v>390</v>
      </c>
      <c r="B387" s="282"/>
      <c r="C387" s="282"/>
      <c r="D387" s="282"/>
      <c r="E387" s="282"/>
      <c r="F387" s="282"/>
      <c r="G387" s="282"/>
      <c r="H387" s="282"/>
      <c r="I387" s="282"/>
      <c r="J387" s="282"/>
      <c r="K387" s="282"/>
      <c r="L387" s="282"/>
      <c r="M387" s="282"/>
      <c r="N387" s="282"/>
      <c r="O387" s="282"/>
      <c r="P387" s="282"/>
      <c r="Q387" s="282"/>
      <c r="R387" s="282"/>
      <c r="S387" s="282"/>
      <c r="T387" s="282"/>
      <c r="U387" s="282"/>
      <c r="V387" s="283"/>
      <c r="W387" s="333"/>
    </row>
    <row r="388" spans="1:23" ht="15.75" thickBot="1">
      <c r="A388" s="281"/>
      <c r="B388" s="282"/>
      <c r="C388" s="282"/>
      <c r="D388" s="282"/>
      <c r="E388" s="282"/>
      <c r="F388" s="282"/>
      <c r="G388" s="282"/>
      <c r="H388" s="282"/>
      <c r="I388" s="282"/>
      <c r="J388" s="282"/>
      <c r="K388" s="282"/>
      <c r="L388" s="282"/>
      <c r="M388" s="282"/>
      <c r="N388" s="282"/>
      <c r="O388" s="282"/>
      <c r="P388" s="282"/>
      <c r="Q388" s="282"/>
      <c r="R388" s="282"/>
      <c r="S388" s="282"/>
      <c r="T388" s="282"/>
      <c r="U388" s="282"/>
      <c r="V388" s="283"/>
      <c r="W388" s="385"/>
    </row>
    <row r="389" spans="1:23" ht="15.75" thickBot="1">
      <c r="A389" s="93">
        <v>1</v>
      </c>
      <c r="B389" s="345" t="s">
        <v>62</v>
      </c>
      <c r="C389" s="346"/>
      <c r="D389" s="87">
        <v>223</v>
      </c>
      <c r="E389" s="87" t="s">
        <v>327</v>
      </c>
      <c r="F389" s="345" t="s">
        <v>18</v>
      </c>
      <c r="G389" s="346"/>
      <c r="H389" s="345">
        <v>36.799999999999997</v>
      </c>
      <c r="I389" s="346"/>
      <c r="J389" s="345">
        <v>14.2</v>
      </c>
      <c r="K389" s="362"/>
      <c r="L389" s="354">
        <v>8.4</v>
      </c>
      <c r="M389" s="354"/>
      <c r="N389" s="354"/>
      <c r="O389" s="354"/>
      <c r="P389" s="354"/>
      <c r="Q389" s="354"/>
      <c r="R389" s="354"/>
      <c r="S389" s="354">
        <v>14.2</v>
      </c>
      <c r="T389" s="354"/>
      <c r="U389" s="354"/>
      <c r="V389" s="354"/>
      <c r="W389" s="92"/>
    </row>
    <row r="390" spans="1:23" ht="15.75" thickBot="1">
      <c r="A390" s="86">
        <v>2</v>
      </c>
      <c r="B390" s="345" t="s">
        <v>62</v>
      </c>
      <c r="C390" s="346"/>
      <c r="D390" s="87">
        <v>223</v>
      </c>
      <c r="E390" s="103" t="s">
        <v>391</v>
      </c>
      <c r="F390" s="345" t="s">
        <v>18</v>
      </c>
      <c r="G390" s="346"/>
      <c r="H390" s="104">
        <v>6</v>
      </c>
      <c r="I390" s="85"/>
      <c r="J390" s="105">
        <v>1.5</v>
      </c>
      <c r="K390" s="106">
        <v>1</v>
      </c>
      <c r="L390" s="107">
        <v>1.5</v>
      </c>
      <c r="M390" s="107"/>
      <c r="N390" s="107"/>
      <c r="O390" s="107"/>
      <c r="P390" s="107">
        <v>1.5</v>
      </c>
      <c r="Q390" s="107"/>
      <c r="R390" s="107"/>
      <c r="S390" s="107"/>
      <c r="T390" s="107">
        <v>1.5</v>
      </c>
      <c r="U390" s="98"/>
      <c r="V390" s="98"/>
      <c r="W390" s="92"/>
    </row>
    <row r="391" spans="1:23" ht="15.75" thickBot="1">
      <c r="A391" s="86">
        <v>3</v>
      </c>
      <c r="B391" s="345" t="s">
        <v>62</v>
      </c>
      <c r="C391" s="346"/>
      <c r="D391" s="87">
        <v>223</v>
      </c>
      <c r="E391" s="108" t="s">
        <v>392</v>
      </c>
      <c r="F391" s="345" t="s">
        <v>18</v>
      </c>
      <c r="G391" s="346"/>
      <c r="H391" s="104">
        <v>244.143</v>
      </c>
      <c r="I391" s="85"/>
      <c r="J391" s="105">
        <v>82.5</v>
      </c>
      <c r="K391" s="106"/>
      <c r="L391" s="96">
        <v>36.6</v>
      </c>
      <c r="M391" s="96"/>
      <c r="N391" s="96"/>
      <c r="O391" s="96"/>
      <c r="P391" s="96">
        <v>0</v>
      </c>
      <c r="Q391" s="96"/>
      <c r="R391" s="96"/>
      <c r="S391" s="96"/>
      <c r="T391" s="96">
        <v>125.04300000000001</v>
      </c>
      <c r="U391" s="106"/>
      <c r="V391" s="98"/>
      <c r="W391" s="92"/>
    </row>
    <row r="392" spans="1:23" ht="15.75" thickBot="1">
      <c r="A392" s="86">
        <v>4</v>
      </c>
      <c r="B392" s="345" t="s">
        <v>62</v>
      </c>
      <c r="C392" s="346"/>
      <c r="D392" s="87">
        <v>223</v>
      </c>
      <c r="E392" s="108" t="s">
        <v>21</v>
      </c>
      <c r="F392" s="345" t="s">
        <v>18</v>
      </c>
      <c r="G392" s="346"/>
      <c r="H392" s="104">
        <v>15.5</v>
      </c>
      <c r="I392" s="85"/>
      <c r="J392" s="105">
        <v>0</v>
      </c>
      <c r="K392" s="106"/>
      <c r="L392" s="96">
        <v>7.75</v>
      </c>
      <c r="M392" s="96"/>
      <c r="N392" s="96"/>
      <c r="O392" s="96"/>
      <c r="P392" s="96">
        <v>0</v>
      </c>
      <c r="Q392" s="96"/>
      <c r="R392" s="96"/>
      <c r="S392" s="96"/>
      <c r="T392" s="96">
        <v>7.75</v>
      </c>
      <c r="U392" s="106"/>
      <c r="V392" s="98"/>
      <c r="W392" s="92"/>
    </row>
    <row r="393" spans="1:23" ht="15.75" thickBot="1">
      <c r="A393" s="86">
        <v>5</v>
      </c>
      <c r="B393" s="363" t="s">
        <v>17</v>
      </c>
      <c r="C393" s="364"/>
      <c r="D393" s="87">
        <v>221</v>
      </c>
      <c r="E393" s="109" t="s">
        <v>17</v>
      </c>
      <c r="F393" s="345" t="s">
        <v>18</v>
      </c>
      <c r="G393" s="346"/>
      <c r="H393" s="104">
        <v>12.52</v>
      </c>
      <c r="I393" s="85"/>
      <c r="J393" s="105">
        <v>3.13</v>
      </c>
      <c r="K393" s="106">
        <v>3.3</v>
      </c>
      <c r="L393" s="96">
        <v>3.13</v>
      </c>
      <c r="M393" s="96"/>
      <c r="N393" s="96"/>
      <c r="O393" s="96"/>
      <c r="P393" s="96">
        <v>3.13</v>
      </c>
      <c r="Q393" s="96"/>
      <c r="R393" s="96"/>
      <c r="S393" s="98"/>
      <c r="T393" s="96">
        <v>3.13</v>
      </c>
      <c r="U393" s="106"/>
      <c r="V393" s="98"/>
      <c r="W393" s="92"/>
    </row>
    <row r="394" spans="1:23" ht="17.25" thickBot="1">
      <c r="A394" s="86">
        <v>6</v>
      </c>
      <c r="B394" s="365" t="s">
        <v>393</v>
      </c>
      <c r="C394" s="366"/>
      <c r="D394" s="87">
        <v>226</v>
      </c>
      <c r="E394" s="110" t="s">
        <v>394</v>
      </c>
      <c r="F394" s="105" t="s">
        <v>25</v>
      </c>
      <c r="G394" s="85"/>
      <c r="H394" s="111">
        <v>5</v>
      </c>
      <c r="I394" s="85"/>
      <c r="J394" s="105">
        <v>0</v>
      </c>
      <c r="K394" s="106"/>
      <c r="L394" s="112">
        <v>5</v>
      </c>
      <c r="M394" s="112"/>
      <c r="N394" s="112"/>
      <c r="O394" s="112"/>
      <c r="P394" s="112">
        <v>0</v>
      </c>
      <c r="Q394" s="112"/>
      <c r="R394" s="112"/>
      <c r="S394" s="98"/>
      <c r="T394" s="113">
        <v>0</v>
      </c>
      <c r="U394" s="106"/>
      <c r="V394" s="98"/>
      <c r="W394" s="92"/>
    </row>
    <row r="395" spans="1:23">
      <c r="A395" s="338">
        <v>7</v>
      </c>
      <c r="B395" s="336" t="s">
        <v>328</v>
      </c>
      <c r="C395" s="337"/>
      <c r="D395" s="338">
        <v>223</v>
      </c>
      <c r="E395" s="338" t="s">
        <v>329</v>
      </c>
      <c r="F395" s="336" t="s">
        <v>18</v>
      </c>
      <c r="G395" s="337"/>
      <c r="H395" s="336">
        <v>816.05</v>
      </c>
      <c r="I395" s="337"/>
      <c r="J395" s="336">
        <v>158.5</v>
      </c>
      <c r="K395" s="367"/>
      <c r="L395" s="354">
        <v>204.5</v>
      </c>
      <c r="M395" s="354"/>
      <c r="N395" s="354">
        <v>248.55</v>
      </c>
      <c r="O395" s="354"/>
      <c r="P395" s="354"/>
      <c r="Q395" s="354"/>
      <c r="R395" s="354"/>
      <c r="S395" s="354">
        <v>204.5</v>
      </c>
      <c r="T395" s="354"/>
      <c r="U395" s="354"/>
      <c r="V395" s="359"/>
      <c r="W395" s="344"/>
    </row>
    <row r="396" spans="1:23">
      <c r="A396" s="339"/>
      <c r="B396" s="281"/>
      <c r="C396" s="283"/>
      <c r="D396" s="339"/>
      <c r="E396" s="339"/>
      <c r="F396" s="281"/>
      <c r="G396" s="283"/>
      <c r="H396" s="281"/>
      <c r="I396" s="283"/>
      <c r="J396" s="281"/>
      <c r="K396" s="368"/>
      <c r="L396" s="354"/>
      <c r="M396" s="354"/>
      <c r="N396" s="354"/>
      <c r="O396" s="354"/>
      <c r="P396" s="354"/>
      <c r="Q396" s="354"/>
      <c r="R396" s="354"/>
      <c r="S396" s="354"/>
      <c r="T396" s="354"/>
      <c r="U396" s="354"/>
      <c r="V396" s="359"/>
      <c r="W396" s="344"/>
    </row>
    <row r="397" spans="1:23" ht="15.75" thickBot="1">
      <c r="A397" s="340"/>
      <c r="B397" s="286"/>
      <c r="C397" s="288"/>
      <c r="D397" s="340"/>
      <c r="E397" s="339"/>
      <c r="F397" s="286"/>
      <c r="G397" s="288"/>
      <c r="H397" s="286"/>
      <c r="I397" s="288"/>
      <c r="J397" s="286"/>
      <c r="K397" s="369"/>
      <c r="L397" s="354"/>
      <c r="M397" s="354"/>
      <c r="N397" s="354"/>
      <c r="O397" s="354"/>
      <c r="P397" s="354"/>
      <c r="Q397" s="354"/>
      <c r="R397" s="354"/>
      <c r="S397" s="354"/>
      <c r="T397" s="354"/>
      <c r="U397" s="354"/>
      <c r="V397" s="359"/>
      <c r="W397" s="344"/>
    </row>
    <row r="398" spans="1:23">
      <c r="A398" s="338">
        <v>8</v>
      </c>
      <c r="B398" s="336" t="s">
        <v>330</v>
      </c>
      <c r="C398" s="337"/>
      <c r="D398" s="336">
        <v>225</v>
      </c>
      <c r="E398" s="354" t="s">
        <v>395</v>
      </c>
      <c r="F398" s="343" t="s">
        <v>96</v>
      </c>
      <c r="G398" s="337"/>
      <c r="H398" s="336">
        <v>153.94900000000001</v>
      </c>
      <c r="I398" s="337"/>
      <c r="J398" s="336">
        <v>0</v>
      </c>
      <c r="K398" s="367"/>
      <c r="L398" s="370">
        <v>153.94900000000001</v>
      </c>
      <c r="M398" s="370"/>
      <c r="N398" s="370">
        <v>0</v>
      </c>
      <c r="O398" s="370"/>
      <c r="P398" s="370"/>
      <c r="Q398" s="370"/>
      <c r="R398" s="370"/>
      <c r="S398" s="282">
        <v>0</v>
      </c>
      <c r="T398" s="282"/>
      <c r="U398" s="283"/>
      <c r="V398" s="333"/>
      <c r="W398" s="344"/>
    </row>
    <row r="399" spans="1:23">
      <c r="A399" s="339"/>
      <c r="B399" s="281"/>
      <c r="C399" s="283"/>
      <c r="D399" s="281"/>
      <c r="E399" s="354"/>
      <c r="F399" s="282"/>
      <c r="G399" s="283"/>
      <c r="H399" s="281"/>
      <c r="I399" s="283"/>
      <c r="J399" s="281"/>
      <c r="K399" s="368"/>
      <c r="L399" s="354"/>
      <c r="M399" s="354"/>
      <c r="N399" s="354"/>
      <c r="O399" s="354"/>
      <c r="P399" s="354"/>
      <c r="Q399" s="354"/>
      <c r="R399" s="354"/>
      <c r="S399" s="282"/>
      <c r="T399" s="371"/>
      <c r="U399" s="283"/>
      <c r="V399" s="333"/>
      <c r="W399" s="344"/>
    </row>
    <row r="400" spans="1:23" ht="15.75" thickBot="1">
      <c r="A400" s="340"/>
      <c r="B400" s="286"/>
      <c r="C400" s="288"/>
      <c r="D400" s="286"/>
      <c r="E400" s="354"/>
      <c r="F400" s="287"/>
      <c r="G400" s="288"/>
      <c r="H400" s="286"/>
      <c r="I400" s="288"/>
      <c r="J400" s="286"/>
      <c r="K400" s="369"/>
      <c r="L400" s="354"/>
      <c r="M400" s="354"/>
      <c r="N400" s="354"/>
      <c r="O400" s="354"/>
      <c r="P400" s="354"/>
      <c r="Q400" s="354"/>
      <c r="R400" s="354"/>
      <c r="S400" s="282"/>
      <c r="T400" s="282"/>
      <c r="U400" s="283"/>
      <c r="V400" s="333"/>
      <c r="W400" s="344"/>
    </row>
    <row r="401" spans="1:23" ht="57.75">
      <c r="A401" s="338">
        <v>9</v>
      </c>
      <c r="B401" s="336" t="s">
        <v>330</v>
      </c>
      <c r="C401" s="337"/>
      <c r="D401" s="336">
        <v>225</v>
      </c>
      <c r="E401" s="114" t="s">
        <v>396</v>
      </c>
      <c r="F401" s="343" t="s">
        <v>96</v>
      </c>
      <c r="G401" s="337"/>
      <c r="H401" s="336">
        <v>60</v>
      </c>
      <c r="I401" s="337"/>
      <c r="J401" s="336">
        <v>0</v>
      </c>
      <c r="K401" s="367"/>
      <c r="L401" s="354">
        <v>0</v>
      </c>
      <c r="M401" s="354"/>
      <c r="N401" s="354">
        <v>60</v>
      </c>
      <c r="O401" s="354"/>
      <c r="P401" s="354"/>
      <c r="Q401" s="354"/>
      <c r="R401" s="354"/>
      <c r="S401" s="354">
        <v>0</v>
      </c>
      <c r="T401" s="354"/>
      <c r="U401" s="354"/>
      <c r="V401" s="359"/>
      <c r="W401" s="344"/>
    </row>
    <row r="402" spans="1:23">
      <c r="A402" s="339"/>
      <c r="B402" s="281"/>
      <c r="C402" s="283"/>
      <c r="D402" s="339"/>
      <c r="E402" s="115"/>
      <c r="F402" s="281"/>
      <c r="G402" s="283"/>
      <c r="H402" s="281"/>
      <c r="I402" s="283"/>
      <c r="J402" s="281"/>
      <c r="K402" s="368"/>
      <c r="L402" s="354"/>
      <c r="M402" s="354"/>
      <c r="N402" s="354"/>
      <c r="O402" s="354"/>
      <c r="P402" s="354"/>
      <c r="Q402" s="354"/>
      <c r="R402" s="354"/>
      <c r="S402" s="354"/>
      <c r="T402" s="354"/>
      <c r="U402" s="354"/>
      <c r="V402" s="359"/>
      <c r="W402" s="344"/>
    </row>
    <row r="403" spans="1:23" ht="15.75" thickBot="1">
      <c r="A403" s="340"/>
      <c r="B403" s="286"/>
      <c r="C403" s="288"/>
      <c r="D403" s="340"/>
      <c r="E403" s="94"/>
      <c r="F403" s="286"/>
      <c r="G403" s="288"/>
      <c r="H403" s="286"/>
      <c r="I403" s="288"/>
      <c r="J403" s="286"/>
      <c r="K403" s="369"/>
      <c r="L403" s="354"/>
      <c r="M403" s="354"/>
      <c r="N403" s="354"/>
      <c r="O403" s="354"/>
      <c r="P403" s="354"/>
      <c r="Q403" s="354"/>
      <c r="R403" s="354"/>
      <c r="S403" s="354"/>
      <c r="T403" s="354"/>
      <c r="U403" s="354"/>
      <c r="V403" s="359"/>
      <c r="W403" s="344"/>
    </row>
    <row r="404" spans="1:23">
      <c r="A404" s="338">
        <v>10</v>
      </c>
      <c r="B404" s="336" t="s">
        <v>330</v>
      </c>
      <c r="C404" s="337"/>
      <c r="D404" s="338">
        <v>225</v>
      </c>
      <c r="E404" s="338" t="s">
        <v>333</v>
      </c>
      <c r="F404" s="336" t="s">
        <v>96</v>
      </c>
      <c r="G404" s="337"/>
      <c r="H404" s="336">
        <v>577.26800000000003</v>
      </c>
      <c r="I404" s="337"/>
      <c r="J404" s="336">
        <v>250</v>
      </c>
      <c r="K404" s="337"/>
      <c r="L404" s="281">
        <v>163.6</v>
      </c>
      <c r="M404" s="283"/>
      <c r="N404" s="281">
        <v>163.66800000000001</v>
      </c>
      <c r="O404" s="282"/>
      <c r="P404" s="282"/>
      <c r="Q404" s="282"/>
      <c r="R404" s="283"/>
      <c r="S404" s="281">
        <v>0</v>
      </c>
      <c r="T404" s="282"/>
      <c r="U404" s="283"/>
      <c r="V404" s="333"/>
      <c r="W404" s="344"/>
    </row>
    <row r="405" spans="1:23" ht="15.75" thickBot="1">
      <c r="A405" s="340"/>
      <c r="B405" s="286"/>
      <c r="C405" s="288"/>
      <c r="D405" s="340"/>
      <c r="E405" s="340"/>
      <c r="F405" s="286" t="s">
        <v>25</v>
      </c>
      <c r="G405" s="288"/>
      <c r="H405" s="286"/>
      <c r="I405" s="288"/>
      <c r="J405" s="286"/>
      <c r="K405" s="288"/>
      <c r="L405" s="281"/>
      <c r="M405" s="283"/>
      <c r="N405" s="281"/>
      <c r="O405" s="282"/>
      <c r="P405" s="282"/>
      <c r="Q405" s="282"/>
      <c r="R405" s="283"/>
      <c r="S405" s="281"/>
      <c r="T405" s="282"/>
      <c r="U405" s="283"/>
      <c r="V405" s="333"/>
      <c r="W405" s="344"/>
    </row>
    <row r="406" spans="1:23" ht="83.25" thickBot="1">
      <c r="A406" s="93">
        <v>11</v>
      </c>
      <c r="B406" s="345" t="s">
        <v>330</v>
      </c>
      <c r="C406" s="346"/>
      <c r="D406" s="94">
        <v>225</v>
      </c>
      <c r="E406" s="87" t="s">
        <v>397</v>
      </c>
      <c r="F406" s="345" t="s">
        <v>96</v>
      </c>
      <c r="G406" s="346"/>
      <c r="H406" s="345">
        <v>1181.9570000000001</v>
      </c>
      <c r="I406" s="346"/>
      <c r="J406" s="345">
        <v>0</v>
      </c>
      <c r="K406" s="362"/>
      <c r="L406" s="354">
        <v>0</v>
      </c>
      <c r="M406" s="354"/>
      <c r="N406" s="354">
        <v>590.9</v>
      </c>
      <c r="O406" s="354"/>
      <c r="P406" s="354"/>
      <c r="Q406" s="354"/>
      <c r="R406" s="354"/>
      <c r="S406" s="354">
        <v>591.05700000000002</v>
      </c>
      <c r="T406" s="354"/>
      <c r="U406" s="354"/>
      <c r="V406" s="359"/>
      <c r="W406" s="344"/>
    </row>
    <row r="407" spans="1:23" ht="50.25" thickBot="1">
      <c r="A407" s="86">
        <v>12</v>
      </c>
      <c r="B407" s="336" t="s">
        <v>330</v>
      </c>
      <c r="C407" s="337"/>
      <c r="D407" s="105">
        <v>225</v>
      </c>
      <c r="E407" s="96" t="s">
        <v>398</v>
      </c>
      <c r="F407" s="343" t="s">
        <v>273</v>
      </c>
      <c r="G407" s="337"/>
      <c r="H407" s="336">
        <v>1020.479</v>
      </c>
      <c r="I407" s="337"/>
      <c r="J407" s="345">
        <v>0</v>
      </c>
      <c r="K407" s="362"/>
      <c r="L407" s="354">
        <v>510.24</v>
      </c>
      <c r="M407" s="354"/>
      <c r="N407" s="354">
        <v>510.24</v>
      </c>
      <c r="O407" s="354"/>
      <c r="P407" s="354"/>
      <c r="Q407" s="354"/>
      <c r="R407" s="354"/>
      <c r="S407" s="354">
        <v>0</v>
      </c>
      <c r="T407" s="354"/>
      <c r="U407" s="354"/>
      <c r="V407" s="97"/>
      <c r="W407" s="92"/>
    </row>
    <row r="408" spans="1:23" ht="51.75" thickBot="1">
      <c r="A408" s="86">
        <v>13</v>
      </c>
      <c r="B408" s="336" t="s">
        <v>330</v>
      </c>
      <c r="C408" s="337"/>
      <c r="D408" s="84">
        <v>225</v>
      </c>
      <c r="E408" s="116" t="s">
        <v>399</v>
      </c>
      <c r="F408" s="105" t="s">
        <v>25</v>
      </c>
      <c r="G408" s="85"/>
      <c r="H408" s="105">
        <v>98.1</v>
      </c>
      <c r="I408" s="85"/>
      <c r="J408" s="105">
        <v>0</v>
      </c>
      <c r="K408" s="106"/>
      <c r="L408" s="107">
        <v>98.1</v>
      </c>
      <c r="M408" s="107"/>
      <c r="N408" s="107"/>
      <c r="O408" s="107"/>
      <c r="P408" s="107">
        <v>0</v>
      </c>
      <c r="Q408" s="107"/>
      <c r="R408" s="107"/>
      <c r="S408" s="107"/>
      <c r="T408" s="107">
        <v>0</v>
      </c>
      <c r="U408" s="87"/>
      <c r="V408" s="117"/>
      <c r="W408" s="92"/>
    </row>
    <row r="409" spans="1:23" ht="68.25" thickBot="1">
      <c r="A409" s="86">
        <v>14</v>
      </c>
      <c r="B409" s="336" t="s">
        <v>330</v>
      </c>
      <c r="C409" s="337"/>
      <c r="D409" s="105">
        <v>225</v>
      </c>
      <c r="E409" s="118" t="s">
        <v>400</v>
      </c>
      <c r="F409" s="106" t="s">
        <v>96</v>
      </c>
      <c r="G409" s="85"/>
      <c r="H409" s="119">
        <v>97.897999999999996</v>
      </c>
      <c r="I409" s="85"/>
      <c r="J409" s="105">
        <v>0</v>
      </c>
      <c r="K409" s="106"/>
      <c r="L409" s="120">
        <v>97.897999999999996</v>
      </c>
      <c r="M409" s="96"/>
      <c r="N409" s="96"/>
      <c r="O409" s="96"/>
      <c r="P409" s="96">
        <v>0</v>
      </c>
      <c r="Q409" s="96"/>
      <c r="R409" s="96"/>
      <c r="S409" s="96"/>
      <c r="T409" s="96">
        <v>0</v>
      </c>
      <c r="U409" s="85"/>
      <c r="V409" s="117"/>
      <c r="W409" s="92"/>
    </row>
    <row r="410" spans="1:23" ht="75" thickBot="1">
      <c r="A410" s="86">
        <v>15</v>
      </c>
      <c r="B410" s="372" t="s">
        <v>393</v>
      </c>
      <c r="C410" s="381"/>
      <c r="D410" s="98">
        <v>226</v>
      </c>
      <c r="E410" s="112" t="s">
        <v>401</v>
      </c>
      <c r="F410" s="106" t="s">
        <v>25</v>
      </c>
      <c r="G410" s="85"/>
      <c r="H410" s="105">
        <v>20</v>
      </c>
      <c r="I410" s="85"/>
      <c r="J410" s="105">
        <v>0</v>
      </c>
      <c r="K410" s="106"/>
      <c r="L410" s="96">
        <v>20</v>
      </c>
      <c r="M410" s="96"/>
      <c r="N410" s="96"/>
      <c r="O410" s="96"/>
      <c r="P410" s="96">
        <v>0</v>
      </c>
      <c r="Q410" s="96"/>
      <c r="R410" s="96"/>
      <c r="S410" s="96"/>
      <c r="T410" s="96">
        <v>0</v>
      </c>
      <c r="U410" s="85"/>
      <c r="V410" s="117"/>
      <c r="W410" s="92"/>
    </row>
    <row r="411" spans="1:23" ht="68.25" thickBot="1">
      <c r="A411" s="86">
        <v>16</v>
      </c>
      <c r="B411" s="372" t="s">
        <v>393</v>
      </c>
      <c r="C411" s="373"/>
      <c r="D411" s="96">
        <v>226</v>
      </c>
      <c r="E411" s="118" t="s">
        <v>402</v>
      </c>
      <c r="F411" s="106" t="s">
        <v>25</v>
      </c>
      <c r="G411" s="85"/>
      <c r="H411" s="105">
        <v>13.7</v>
      </c>
      <c r="I411" s="85"/>
      <c r="J411" s="105">
        <v>0</v>
      </c>
      <c r="K411" s="106"/>
      <c r="L411" s="96">
        <v>13.7</v>
      </c>
      <c r="M411" s="96"/>
      <c r="N411" s="96"/>
      <c r="O411" s="96"/>
      <c r="P411" s="96">
        <v>0</v>
      </c>
      <c r="Q411" s="96"/>
      <c r="R411" s="96"/>
      <c r="S411" s="96"/>
      <c r="T411" s="96">
        <v>0</v>
      </c>
      <c r="U411" s="85"/>
      <c r="V411" s="117"/>
      <c r="W411" s="92"/>
    </row>
    <row r="412" spans="1:23" ht="60" thickBot="1">
      <c r="A412" s="86">
        <v>17</v>
      </c>
      <c r="B412" s="374" t="s">
        <v>393</v>
      </c>
      <c r="C412" s="375"/>
      <c r="D412" s="112">
        <v>226</v>
      </c>
      <c r="E412" s="118" t="s">
        <v>403</v>
      </c>
      <c r="F412" s="106" t="s">
        <v>25</v>
      </c>
      <c r="G412" s="85"/>
      <c r="H412" s="105">
        <v>20</v>
      </c>
      <c r="I412" s="85"/>
      <c r="J412" s="105">
        <v>0</v>
      </c>
      <c r="K412" s="106"/>
      <c r="L412" s="112">
        <v>20</v>
      </c>
      <c r="M412" s="112"/>
      <c r="N412" s="112"/>
      <c r="O412" s="112"/>
      <c r="P412" s="112">
        <v>0</v>
      </c>
      <c r="Q412" s="112"/>
      <c r="R412" s="112"/>
      <c r="S412" s="112"/>
      <c r="T412" s="112">
        <v>0</v>
      </c>
      <c r="U412" s="85"/>
      <c r="V412" s="117"/>
      <c r="W412" s="92"/>
    </row>
    <row r="413" spans="1:23" ht="68.25" thickBot="1">
      <c r="A413" s="95">
        <v>18</v>
      </c>
      <c r="B413" s="376" t="s">
        <v>393</v>
      </c>
      <c r="C413" s="376"/>
      <c r="D413" s="112">
        <v>226</v>
      </c>
      <c r="E413" s="121" t="s">
        <v>404</v>
      </c>
      <c r="F413" s="106" t="s">
        <v>25</v>
      </c>
      <c r="G413" s="85"/>
      <c r="H413" s="105">
        <v>122.5</v>
      </c>
      <c r="I413" s="106"/>
      <c r="J413" s="284">
        <v>30.6</v>
      </c>
      <c r="K413" s="285"/>
      <c r="L413" s="112">
        <v>30.6</v>
      </c>
      <c r="M413" s="112"/>
      <c r="N413" s="112"/>
      <c r="O413" s="112"/>
      <c r="P413" s="112">
        <v>30.6</v>
      </c>
      <c r="Q413" s="112"/>
      <c r="R413" s="112"/>
      <c r="S413" s="112"/>
      <c r="T413" s="112">
        <v>30.7</v>
      </c>
      <c r="U413" s="85"/>
      <c r="V413" s="117"/>
      <c r="W413" s="92"/>
    </row>
    <row r="414" spans="1:23" ht="50.25" thickBot="1">
      <c r="A414" s="84">
        <v>19</v>
      </c>
      <c r="B414" s="377" t="s">
        <v>393</v>
      </c>
      <c r="C414" s="378"/>
      <c r="D414" s="96">
        <v>226</v>
      </c>
      <c r="E414" s="96" t="s">
        <v>405</v>
      </c>
      <c r="F414" s="354" t="s">
        <v>25</v>
      </c>
      <c r="G414" s="354"/>
      <c r="H414" s="354">
        <v>62</v>
      </c>
      <c r="I414" s="354"/>
      <c r="J414" s="379">
        <v>15.5</v>
      </c>
      <c r="K414" s="380"/>
      <c r="L414" s="354">
        <v>15.5</v>
      </c>
      <c r="M414" s="354"/>
      <c r="N414" s="354">
        <v>15.5</v>
      </c>
      <c r="O414" s="354"/>
      <c r="P414" s="354"/>
      <c r="Q414" s="354"/>
      <c r="R414" s="354"/>
      <c r="S414" s="354">
        <v>15.5</v>
      </c>
      <c r="T414" s="354"/>
      <c r="U414" s="354"/>
      <c r="V414" s="359"/>
      <c r="W414" s="344"/>
    </row>
    <row r="416" spans="1:23">
      <c r="F416" s="1" t="s">
        <v>406</v>
      </c>
    </row>
    <row r="417" spans="1:10" ht="15.75" thickBot="1"/>
    <row r="418" spans="1:10" ht="60.75" customHeight="1" thickBot="1">
      <c r="A418" s="386" t="s">
        <v>5</v>
      </c>
      <c r="B418" s="386" t="s">
        <v>407</v>
      </c>
      <c r="C418" s="386" t="s">
        <v>408</v>
      </c>
      <c r="D418" s="386" t="s">
        <v>409</v>
      </c>
      <c r="E418" s="386" t="s">
        <v>410</v>
      </c>
      <c r="F418" s="382" t="s">
        <v>411</v>
      </c>
      <c r="G418" s="383"/>
      <c r="H418" s="383"/>
      <c r="I418" s="383"/>
      <c r="J418" s="384"/>
    </row>
    <row r="419" spans="1:10" ht="15.75" thickBot="1">
      <c r="A419" s="387"/>
      <c r="B419" s="387"/>
      <c r="C419" s="387"/>
      <c r="D419" s="387"/>
      <c r="E419" s="387"/>
      <c r="F419" s="122" t="s">
        <v>57</v>
      </c>
      <c r="G419" s="122" t="s">
        <v>58</v>
      </c>
      <c r="H419" s="122" t="s">
        <v>59</v>
      </c>
      <c r="I419" s="122" t="s">
        <v>60</v>
      </c>
      <c r="J419" s="122" t="s">
        <v>61</v>
      </c>
    </row>
    <row r="420" spans="1:10" ht="23.25" thickBot="1">
      <c r="A420" s="123">
        <v>1</v>
      </c>
      <c r="B420" s="122" t="s">
        <v>77</v>
      </c>
      <c r="C420" s="122">
        <v>221</v>
      </c>
      <c r="D420" s="122" t="s">
        <v>77</v>
      </c>
      <c r="E420" s="122" t="s">
        <v>18</v>
      </c>
      <c r="F420" s="122">
        <v>36</v>
      </c>
      <c r="G420" s="122">
        <v>9</v>
      </c>
      <c r="H420" s="122">
        <v>9</v>
      </c>
      <c r="I420" s="122">
        <v>9</v>
      </c>
      <c r="J420" s="122">
        <v>9</v>
      </c>
    </row>
    <row r="421" spans="1:10" ht="23.25" thickBot="1">
      <c r="A421" s="123">
        <v>2</v>
      </c>
      <c r="B421" s="122" t="s">
        <v>412</v>
      </c>
      <c r="C421" s="122">
        <v>223</v>
      </c>
      <c r="D421" s="122" t="s">
        <v>412</v>
      </c>
      <c r="E421" s="122" t="s">
        <v>18</v>
      </c>
      <c r="F421" s="122">
        <v>0.5</v>
      </c>
      <c r="G421" s="122" t="s">
        <v>263</v>
      </c>
      <c r="H421" s="122" t="s">
        <v>263</v>
      </c>
      <c r="I421" s="122" t="s">
        <v>263</v>
      </c>
      <c r="J421" s="122">
        <v>0.5</v>
      </c>
    </row>
    <row r="422" spans="1:10" ht="23.25" thickBot="1">
      <c r="A422" s="123">
        <v>3</v>
      </c>
      <c r="B422" s="122" t="s">
        <v>413</v>
      </c>
      <c r="C422" s="122">
        <v>223</v>
      </c>
      <c r="D422" s="122" t="s">
        <v>413</v>
      </c>
      <c r="E422" s="122" t="s">
        <v>18</v>
      </c>
      <c r="F422" s="122">
        <v>448.3</v>
      </c>
      <c r="G422" s="122">
        <v>109</v>
      </c>
      <c r="H422" s="122">
        <v>110</v>
      </c>
      <c r="I422" s="122">
        <v>120</v>
      </c>
      <c r="J422" s="122">
        <v>109.3</v>
      </c>
    </row>
    <row r="423" spans="1:10" ht="23.25" thickBot="1">
      <c r="A423" s="123">
        <v>4</v>
      </c>
      <c r="B423" s="122" t="s">
        <v>356</v>
      </c>
      <c r="C423" s="122">
        <v>223</v>
      </c>
      <c r="D423" s="122" t="s">
        <v>356</v>
      </c>
      <c r="E423" s="122" t="s">
        <v>18</v>
      </c>
      <c r="F423" s="122">
        <v>452.8</v>
      </c>
      <c r="G423" s="122">
        <v>190</v>
      </c>
      <c r="H423" s="122">
        <v>160</v>
      </c>
      <c r="I423" s="122" t="s">
        <v>263</v>
      </c>
      <c r="J423" s="122">
        <v>102.8</v>
      </c>
    </row>
    <row r="424" spans="1:10" ht="23.25" thickBot="1">
      <c r="A424" s="123">
        <v>5</v>
      </c>
      <c r="B424" s="122" t="s">
        <v>414</v>
      </c>
      <c r="C424" s="122">
        <v>225</v>
      </c>
      <c r="D424" s="122" t="s">
        <v>414</v>
      </c>
      <c r="E424" s="122" t="s">
        <v>34</v>
      </c>
      <c r="F424" s="122">
        <v>53.2</v>
      </c>
      <c r="G424" s="122" t="s">
        <v>263</v>
      </c>
      <c r="H424" s="122" t="s">
        <v>263</v>
      </c>
      <c r="I424" s="122">
        <v>53.2</v>
      </c>
      <c r="J424" s="122" t="s">
        <v>263</v>
      </c>
    </row>
    <row r="425" spans="1:10" ht="45.75" thickBot="1">
      <c r="A425" s="123">
        <v>6</v>
      </c>
      <c r="B425" s="122" t="s">
        <v>415</v>
      </c>
      <c r="C425" s="122">
        <v>225</v>
      </c>
      <c r="D425" s="122" t="s">
        <v>415</v>
      </c>
      <c r="E425" s="122" t="s">
        <v>34</v>
      </c>
      <c r="F425" s="122">
        <v>482.3</v>
      </c>
      <c r="G425" s="122">
        <v>120.6</v>
      </c>
      <c r="H425" s="122">
        <v>120.6</v>
      </c>
      <c r="I425" s="122">
        <v>120.6</v>
      </c>
      <c r="J425" s="122">
        <v>120.5</v>
      </c>
    </row>
    <row r="426" spans="1:10" ht="45.75" thickBot="1">
      <c r="A426" s="123">
        <v>7</v>
      </c>
      <c r="B426" s="122" t="s">
        <v>416</v>
      </c>
      <c r="C426" s="122">
        <v>225</v>
      </c>
      <c r="D426" s="122" t="s">
        <v>416</v>
      </c>
      <c r="E426" s="122" t="s">
        <v>34</v>
      </c>
      <c r="F426" s="122">
        <v>62.9</v>
      </c>
      <c r="G426" s="122" t="s">
        <v>263</v>
      </c>
      <c r="H426" s="122" t="s">
        <v>263</v>
      </c>
      <c r="I426" s="122">
        <v>62.9</v>
      </c>
      <c r="J426" s="122" t="s">
        <v>263</v>
      </c>
    </row>
    <row r="427" spans="1:10" ht="23.25" thickBot="1">
      <c r="A427" s="123">
        <v>8</v>
      </c>
      <c r="B427" s="122" t="s">
        <v>417</v>
      </c>
      <c r="C427" s="122">
        <v>225</v>
      </c>
      <c r="D427" s="122" t="s">
        <v>417</v>
      </c>
      <c r="E427" s="122" t="s">
        <v>25</v>
      </c>
      <c r="F427" s="122">
        <v>5</v>
      </c>
      <c r="G427" s="122">
        <v>1.6</v>
      </c>
      <c r="H427" s="122">
        <v>1.7</v>
      </c>
      <c r="I427" s="122">
        <v>1.7</v>
      </c>
      <c r="J427" s="122" t="s">
        <v>263</v>
      </c>
    </row>
    <row r="428" spans="1:10" ht="45.75" thickBot="1">
      <c r="A428" s="123">
        <v>9</v>
      </c>
      <c r="B428" s="122" t="s">
        <v>418</v>
      </c>
      <c r="C428" s="122">
        <v>226</v>
      </c>
      <c r="D428" s="122" t="s">
        <v>418</v>
      </c>
      <c r="E428" s="122" t="s">
        <v>25</v>
      </c>
      <c r="F428" s="122">
        <v>22</v>
      </c>
      <c r="G428" s="122">
        <v>5.5</v>
      </c>
      <c r="H428" s="122">
        <v>5.5</v>
      </c>
      <c r="I428" s="122">
        <v>5.5</v>
      </c>
      <c r="J428" s="122">
        <v>5.5</v>
      </c>
    </row>
    <row r="429" spans="1:10" ht="34.5" thickBot="1">
      <c r="A429" s="123">
        <v>10</v>
      </c>
      <c r="B429" s="122" t="s">
        <v>419</v>
      </c>
      <c r="C429" s="122">
        <v>226</v>
      </c>
      <c r="D429" s="122" t="s">
        <v>419</v>
      </c>
      <c r="E429" s="122" t="s">
        <v>25</v>
      </c>
      <c r="F429" s="122">
        <v>20</v>
      </c>
      <c r="G429" s="122">
        <v>5</v>
      </c>
      <c r="H429" s="122">
        <v>5</v>
      </c>
      <c r="I429" s="122">
        <v>5</v>
      </c>
      <c r="J429" s="122">
        <v>5</v>
      </c>
    </row>
    <row r="430" spans="1:10" ht="34.5" thickBot="1">
      <c r="A430" s="123">
        <v>11</v>
      </c>
      <c r="B430" s="122" t="s">
        <v>92</v>
      </c>
      <c r="C430" s="122">
        <v>226</v>
      </c>
      <c r="D430" s="122" t="s">
        <v>92</v>
      </c>
      <c r="E430" s="122" t="s">
        <v>25</v>
      </c>
      <c r="F430" s="122">
        <v>5</v>
      </c>
      <c r="G430" s="122" t="s">
        <v>263</v>
      </c>
      <c r="H430" s="122">
        <v>2.5</v>
      </c>
      <c r="I430" s="122">
        <v>2.5</v>
      </c>
      <c r="J430" s="122" t="s">
        <v>263</v>
      </c>
    </row>
    <row r="431" spans="1:10" ht="45.75" thickBot="1">
      <c r="A431" s="123">
        <v>12</v>
      </c>
      <c r="B431" s="122" t="s">
        <v>420</v>
      </c>
      <c r="C431" s="122">
        <v>226</v>
      </c>
      <c r="D431" s="122" t="s">
        <v>420</v>
      </c>
      <c r="E431" s="122" t="s">
        <v>25</v>
      </c>
      <c r="F431" s="122">
        <v>10</v>
      </c>
      <c r="G431" s="122">
        <v>2.5</v>
      </c>
      <c r="H431" s="122">
        <v>2.5</v>
      </c>
      <c r="I431" s="122">
        <v>2.5</v>
      </c>
      <c r="J431" s="122">
        <v>2.5</v>
      </c>
    </row>
    <row r="432" spans="1:10" ht="34.5" thickBot="1">
      <c r="A432" s="123">
        <v>13</v>
      </c>
      <c r="B432" s="122" t="s">
        <v>421</v>
      </c>
      <c r="C432" s="122">
        <v>226</v>
      </c>
      <c r="D432" s="122" t="s">
        <v>421</v>
      </c>
      <c r="E432" s="122" t="s">
        <v>25</v>
      </c>
      <c r="F432" s="122">
        <v>5.5</v>
      </c>
      <c r="G432" s="122" t="s">
        <v>263</v>
      </c>
      <c r="H432" s="122">
        <v>2.7</v>
      </c>
      <c r="I432" s="122" t="s">
        <v>263</v>
      </c>
      <c r="J432" s="122">
        <v>2.8</v>
      </c>
    </row>
    <row r="433" spans="1:10" ht="45.75" thickBot="1">
      <c r="A433" s="123">
        <v>14</v>
      </c>
      <c r="B433" s="122" t="s">
        <v>93</v>
      </c>
      <c r="C433" s="122">
        <v>226</v>
      </c>
      <c r="D433" s="122" t="s">
        <v>93</v>
      </c>
      <c r="E433" s="122" t="s">
        <v>25</v>
      </c>
      <c r="F433" s="122">
        <v>32</v>
      </c>
      <c r="G433" s="122" t="s">
        <v>263</v>
      </c>
      <c r="H433" s="122">
        <v>16</v>
      </c>
      <c r="I433" s="122">
        <v>16</v>
      </c>
      <c r="J433" s="122" t="s">
        <v>263</v>
      </c>
    </row>
    <row r="434" spans="1:10" ht="45.75" thickBot="1">
      <c r="A434" s="123">
        <v>15</v>
      </c>
      <c r="B434" s="122" t="s">
        <v>422</v>
      </c>
      <c r="C434" s="122">
        <v>226</v>
      </c>
      <c r="D434" s="122" t="s">
        <v>422</v>
      </c>
      <c r="E434" s="122" t="s">
        <v>25</v>
      </c>
      <c r="F434" s="122">
        <v>7.5</v>
      </c>
      <c r="G434" s="122" t="s">
        <v>263</v>
      </c>
      <c r="H434" s="122">
        <v>3.8</v>
      </c>
      <c r="I434" s="122">
        <v>3.7</v>
      </c>
      <c r="J434" s="122" t="s">
        <v>263</v>
      </c>
    </row>
    <row r="435" spans="1:10" ht="34.5" thickBot="1">
      <c r="A435" s="123">
        <v>16</v>
      </c>
      <c r="B435" s="122" t="s">
        <v>423</v>
      </c>
      <c r="C435" s="122">
        <v>226</v>
      </c>
      <c r="D435" s="122" t="s">
        <v>423</v>
      </c>
      <c r="E435" s="122" t="s">
        <v>25</v>
      </c>
      <c r="F435" s="122">
        <v>50</v>
      </c>
      <c r="G435" s="122" t="s">
        <v>263</v>
      </c>
      <c r="H435" s="122" t="s">
        <v>263</v>
      </c>
      <c r="I435" s="122">
        <v>50</v>
      </c>
      <c r="J435" s="122" t="s">
        <v>263</v>
      </c>
    </row>
    <row r="436" spans="1:10" ht="34.5" thickBot="1">
      <c r="A436" s="123">
        <v>17</v>
      </c>
      <c r="B436" s="122" t="s">
        <v>424</v>
      </c>
      <c r="C436" s="122">
        <v>310</v>
      </c>
      <c r="D436" s="122" t="s">
        <v>424</v>
      </c>
      <c r="E436" s="122" t="s">
        <v>25</v>
      </c>
      <c r="F436" s="122">
        <v>68.5</v>
      </c>
      <c r="G436" s="122"/>
      <c r="H436" s="122"/>
      <c r="I436" s="122">
        <v>48.5</v>
      </c>
      <c r="J436" s="122">
        <v>20</v>
      </c>
    </row>
    <row r="437" spans="1:10" ht="23.25" thickBot="1">
      <c r="A437" s="123">
        <v>18</v>
      </c>
      <c r="B437" s="122" t="s">
        <v>425</v>
      </c>
      <c r="C437" s="122">
        <v>310</v>
      </c>
      <c r="D437" s="122" t="s">
        <v>425</v>
      </c>
      <c r="E437" s="122" t="s">
        <v>25</v>
      </c>
      <c r="F437" s="122">
        <v>11.4</v>
      </c>
      <c r="G437" s="122" t="s">
        <v>263</v>
      </c>
      <c r="H437" s="122" t="s">
        <v>263</v>
      </c>
      <c r="I437" s="122">
        <v>11.4</v>
      </c>
      <c r="J437" s="122" t="s">
        <v>263</v>
      </c>
    </row>
    <row r="438" spans="1:10" ht="23.25" thickBot="1">
      <c r="A438" s="123">
        <v>19</v>
      </c>
      <c r="B438" s="122" t="s">
        <v>426</v>
      </c>
      <c r="C438" s="122">
        <v>310</v>
      </c>
      <c r="D438" s="122" t="s">
        <v>426</v>
      </c>
      <c r="E438" s="122" t="s">
        <v>25</v>
      </c>
      <c r="F438" s="122">
        <v>1</v>
      </c>
      <c r="G438" s="122" t="s">
        <v>263</v>
      </c>
      <c r="H438" s="122" t="s">
        <v>263</v>
      </c>
      <c r="I438" s="122">
        <v>1</v>
      </c>
      <c r="J438" s="122" t="s">
        <v>263</v>
      </c>
    </row>
    <row r="439" spans="1:10" ht="23.25" thickBot="1">
      <c r="A439" s="123">
        <v>20</v>
      </c>
      <c r="B439" s="122" t="s">
        <v>427</v>
      </c>
      <c r="C439" s="122">
        <v>340</v>
      </c>
      <c r="D439" s="122" t="s">
        <v>427</v>
      </c>
      <c r="E439" s="122" t="s">
        <v>25</v>
      </c>
      <c r="F439" s="122">
        <v>65</v>
      </c>
      <c r="G439" s="122">
        <v>16.3</v>
      </c>
      <c r="H439" s="122">
        <v>16.2</v>
      </c>
      <c r="I439" s="122">
        <v>16.2</v>
      </c>
      <c r="J439" s="122">
        <v>16.3</v>
      </c>
    </row>
    <row r="440" spans="1:10" ht="15.75" thickBot="1">
      <c r="A440" s="123">
        <v>21</v>
      </c>
      <c r="B440" s="122" t="s">
        <v>293</v>
      </c>
      <c r="C440" s="122">
        <v>340</v>
      </c>
      <c r="D440" s="122" t="s">
        <v>293</v>
      </c>
      <c r="E440" s="122" t="s">
        <v>25</v>
      </c>
      <c r="F440" s="122">
        <v>17.2</v>
      </c>
      <c r="G440" s="122">
        <v>4.3</v>
      </c>
      <c r="H440" s="122">
        <v>4.3</v>
      </c>
      <c r="I440" s="122">
        <v>4.3</v>
      </c>
      <c r="J440" s="122">
        <v>4.3</v>
      </c>
    </row>
    <row r="441" spans="1:10" ht="15.75" thickBot="1">
      <c r="A441" s="123"/>
      <c r="B441" s="122" t="s">
        <v>428</v>
      </c>
      <c r="C441" s="122"/>
      <c r="D441" s="122"/>
      <c r="E441" s="122"/>
      <c r="F441" s="122">
        <v>1856.1</v>
      </c>
      <c r="G441" s="122">
        <v>463.8</v>
      </c>
      <c r="H441" s="122">
        <v>459.8</v>
      </c>
      <c r="I441" s="122">
        <v>534</v>
      </c>
      <c r="J441" s="122">
        <v>398.5</v>
      </c>
    </row>
    <row r="443" spans="1:10">
      <c r="F443" s="1" t="s">
        <v>429</v>
      </c>
    </row>
    <row r="445" spans="1:10">
      <c r="A445" s="294" t="s">
        <v>5</v>
      </c>
      <c r="B445" s="280" t="s">
        <v>6</v>
      </c>
      <c r="C445" s="280" t="s">
        <v>7</v>
      </c>
      <c r="D445" s="280" t="s">
        <v>8</v>
      </c>
      <c r="E445" s="280" t="s">
        <v>9</v>
      </c>
      <c r="F445" s="280" t="s">
        <v>10</v>
      </c>
      <c r="G445" s="280"/>
      <c r="H445" s="280"/>
      <c r="I445" s="280"/>
      <c r="J445" s="280"/>
    </row>
    <row r="446" spans="1:10">
      <c r="A446" s="295"/>
      <c r="B446" s="280"/>
      <c r="C446" s="280"/>
      <c r="D446" s="280"/>
      <c r="E446" s="280"/>
      <c r="F446" s="9" t="s">
        <v>11</v>
      </c>
      <c r="G446" s="9" t="s">
        <v>12</v>
      </c>
      <c r="H446" s="9" t="s">
        <v>13</v>
      </c>
      <c r="I446" s="9" t="s">
        <v>14</v>
      </c>
      <c r="J446" s="9" t="s">
        <v>15</v>
      </c>
    </row>
    <row r="447" spans="1:10" ht="22.5">
      <c r="A447" s="9">
        <v>1</v>
      </c>
      <c r="B447" s="124" t="s">
        <v>17</v>
      </c>
      <c r="C447" s="124">
        <v>221</v>
      </c>
      <c r="D447" s="124" t="s">
        <v>77</v>
      </c>
      <c r="E447" s="124" t="s">
        <v>18</v>
      </c>
      <c r="F447" s="124">
        <v>45.4</v>
      </c>
      <c r="G447" s="124">
        <v>11.35</v>
      </c>
      <c r="H447" s="124">
        <v>11.35</v>
      </c>
      <c r="I447" s="124">
        <v>11.35</v>
      </c>
      <c r="J447" s="124">
        <v>11.35</v>
      </c>
    </row>
    <row r="448" spans="1:10" ht="22.5">
      <c r="A448" s="9">
        <v>2</v>
      </c>
      <c r="B448" s="10" t="s">
        <v>62</v>
      </c>
      <c r="C448" s="10">
        <v>223</v>
      </c>
      <c r="D448" s="10" t="s">
        <v>413</v>
      </c>
      <c r="E448" s="10" t="s">
        <v>18</v>
      </c>
      <c r="F448" s="11">
        <v>555.9</v>
      </c>
      <c r="G448" s="10">
        <v>138.94999999999999</v>
      </c>
      <c r="H448" s="10">
        <v>138.94999999999999</v>
      </c>
      <c r="I448" s="10">
        <v>138.94999999999999</v>
      </c>
      <c r="J448" s="10">
        <v>139.05000000000001</v>
      </c>
    </row>
    <row r="449" spans="1:10" ht="22.5">
      <c r="A449" s="9">
        <v>3</v>
      </c>
      <c r="B449" s="10"/>
      <c r="C449" s="10">
        <v>223</v>
      </c>
      <c r="D449" s="10" t="s">
        <v>356</v>
      </c>
      <c r="E449" s="10" t="s">
        <v>18</v>
      </c>
      <c r="F449" s="11">
        <v>254</v>
      </c>
      <c r="G449" s="10">
        <v>63.5</v>
      </c>
      <c r="H449" s="10">
        <v>63.5</v>
      </c>
      <c r="I449" s="10">
        <v>63.5</v>
      </c>
      <c r="J449" s="10">
        <v>63.5</v>
      </c>
    </row>
    <row r="450" spans="1:10" ht="22.5">
      <c r="A450" s="9">
        <v>4</v>
      </c>
      <c r="B450" s="10"/>
      <c r="C450" s="10">
        <v>223</v>
      </c>
      <c r="D450" s="10" t="s">
        <v>358</v>
      </c>
      <c r="E450" s="10" t="s">
        <v>18</v>
      </c>
      <c r="F450" s="11">
        <v>15.1</v>
      </c>
      <c r="G450" s="10">
        <v>3.77</v>
      </c>
      <c r="H450" s="10">
        <v>3.77</v>
      </c>
      <c r="I450" s="10">
        <v>3.77</v>
      </c>
      <c r="J450" s="10">
        <v>3.79</v>
      </c>
    </row>
    <row r="451" spans="1:10">
      <c r="A451" s="9">
        <v>5</v>
      </c>
      <c r="B451" s="125" t="s">
        <v>430</v>
      </c>
      <c r="C451" s="125"/>
      <c r="D451" s="125"/>
      <c r="E451" s="125"/>
      <c r="F451" s="125">
        <v>825</v>
      </c>
      <c r="G451" s="125">
        <v>206.22</v>
      </c>
      <c r="H451" s="125">
        <v>206.22</v>
      </c>
      <c r="I451" s="125">
        <v>206.22</v>
      </c>
      <c r="J451" s="125">
        <v>206.34</v>
      </c>
    </row>
    <row r="452" spans="1:10" ht="56.25">
      <c r="A452" s="9">
        <v>6</v>
      </c>
      <c r="B452" s="10" t="s">
        <v>431</v>
      </c>
      <c r="C452" s="126">
        <v>225</v>
      </c>
      <c r="D452" s="126" t="s">
        <v>432</v>
      </c>
      <c r="E452" s="126" t="s">
        <v>96</v>
      </c>
      <c r="F452" s="126">
        <v>508</v>
      </c>
      <c r="G452" s="126">
        <v>0</v>
      </c>
      <c r="H452" s="126">
        <v>169.3</v>
      </c>
      <c r="I452" s="126">
        <v>169.3</v>
      </c>
      <c r="J452" s="126">
        <v>169.4</v>
      </c>
    </row>
    <row r="453" spans="1:10" ht="22.5">
      <c r="A453" s="9">
        <v>6</v>
      </c>
      <c r="B453" s="10"/>
      <c r="C453" s="10">
        <v>225</v>
      </c>
      <c r="D453" s="24" t="s">
        <v>433</v>
      </c>
      <c r="E453" s="10" t="s">
        <v>25</v>
      </c>
      <c r="F453" s="11">
        <v>247.9</v>
      </c>
      <c r="G453" s="10">
        <v>98</v>
      </c>
      <c r="H453" s="10">
        <v>96</v>
      </c>
      <c r="I453" s="10">
        <v>26.95</v>
      </c>
      <c r="J453" s="10">
        <v>26.95</v>
      </c>
    </row>
    <row r="454" spans="1:10" ht="22.5">
      <c r="A454" s="9">
        <v>7</v>
      </c>
      <c r="B454" s="10"/>
      <c r="C454" s="10">
        <v>225</v>
      </c>
      <c r="D454" s="10" t="s">
        <v>434</v>
      </c>
      <c r="E454" s="10" t="s">
        <v>25</v>
      </c>
      <c r="F454" s="11">
        <v>62.9</v>
      </c>
      <c r="G454" s="10"/>
      <c r="H454" s="10">
        <v>62.9</v>
      </c>
      <c r="I454" s="10">
        <v>0</v>
      </c>
      <c r="J454" s="10"/>
    </row>
    <row r="455" spans="1:10" ht="22.5">
      <c r="A455" s="9">
        <v>8</v>
      </c>
      <c r="B455" s="10"/>
      <c r="C455" s="24">
        <v>225</v>
      </c>
      <c r="D455" s="24" t="s">
        <v>435</v>
      </c>
      <c r="E455" s="24" t="s">
        <v>25</v>
      </c>
      <c r="F455" s="11">
        <v>16</v>
      </c>
      <c r="G455" s="18">
        <v>4</v>
      </c>
      <c r="H455" s="24">
        <v>4</v>
      </c>
      <c r="I455" s="24">
        <v>4</v>
      </c>
      <c r="J455" s="24">
        <v>4</v>
      </c>
    </row>
    <row r="456" spans="1:10" ht="22.5">
      <c r="A456" s="9">
        <v>9</v>
      </c>
      <c r="B456" s="10"/>
      <c r="C456" s="24">
        <v>225</v>
      </c>
      <c r="D456" s="24" t="s">
        <v>436</v>
      </c>
      <c r="E456" s="24" t="s">
        <v>25</v>
      </c>
      <c r="F456" s="13">
        <v>2.5</v>
      </c>
      <c r="G456" s="18">
        <v>2.5</v>
      </c>
      <c r="H456" s="18"/>
      <c r="I456" s="18"/>
      <c r="J456" s="18"/>
    </row>
    <row r="457" spans="1:10">
      <c r="A457" s="23">
        <v>10</v>
      </c>
      <c r="B457" s="124" t="s">
        <v>430</v>
      </c>
      <c r="C457" s="124"/>
      <c r="D457" s="124"/>
      <c r="E457" s="124"/>
      <c r="F457" s="124">
        <v>837.3</v>
      </c>
      <c r="G457" s="127">
        <v>104.5</v>
      </c>
      <c r="H457" s="127">
        <v>332.2</v>
      </c>
      <c r="I457" s="127">
        <v>200.25</v>
      </c>
      <c r="J457" s="127">
        <v>200.35</v>
      </c>
    </row>
    <row r="458" spans="1:10" ht="45">
      <c r="A458" s="9">
        <v>11</v>
      </c>
      <c r="B458" s="10" t="s">
        <v>275</v>
      </c>
      <c r="C458" s="24">
        <v>226</v>
      </c>
      <c r="D458" s="24" t="s">
        <v>437</v>
      </c>
      <c r="E458" s="24" t="s">
        <v>25</v>
      </c>
      <c r="F458" s="11">
        <v>30.6</v>
      </c>
      <c r="G458" s="18">
        <v>7.65</v>
      </c>
      <c r="H458" s="18">
        <v>7.65</v>
      </c>
      <c r="I458" s="18">
        <v>7.65</v>
      </c>
      <c r="J458" s="18">
        <v>7.65</v>
      </c>
    </row>
    <row r="459" spans="1:10" ht="33.75">
      <c r="A459" s="9">
        <v>12</v>
      </c>
      <c r="B459" s="10"/>
      <c r="C459" s="24">
        <v>226</v>
      </c>
      <c r="D459" s="24" t="s">
        <v>438</v>
      </c>
      <c r="E459" s="24" t="s">
        <v>25</v>
      </c>
      <c r="F459" s="13">
        <v>12.7</v>
      </c>
      <c r="G459" s="10"/>
      <c r="H459" s="10">
        <v>6.35</v>
      </c>
      <c r="I459" s="10"/>
      <c r="J459" s="10">
        <v>6.35</v>
      </c>
    </row>
    <row r="460" spans="1:10" ht="56.25">
      <c r="A460" s="9">
        <v>13</v>
      </c>
      <c r="B460" s="10"/>
      <c r="C460" s="24">
        <v>226</v>
      </c>
      <c r="D460" s="24" t="s">
        <v>439</v>
      </c>
      <c r="E460" s="24" t="s">
        <v>25</v>
      </c>
      <c r="F460" s="13">
        <v>23.9</v>
      </c>
      <c r="G460" s="18">
        <v>23.9</v>
      </c>
      <c r="H460" s="24"/>
      <c r="I460" s="18"/>
      <c r="J460" s="24"/>
    </row>
    <row r="461" spans="1:10" ht="45">
      <c r="A461" s="9">
        <v>14</v>
      </c>
      <c r="B461" s="10"/>
      <c r="C461" s="24">
        <v>226</v>
      </c>
      <c r="D461" s="24" t="s">
        <v>93</v>
      </c>
      <c r="E461" s="24" t="s">
        <v>25</v>
      </c>
      <c r="F461" s="11">
        <v>5.3</v>
      </c>
      <c r="G461" s="18">
        <v>2.65</v>
      </c>
      <c r="H461" s="24">
        <v>2.65</v>
      </c>
      <c r="I461" s="24"/>
      <c r="J461" s="24"/>
    </row>
    <row r="462" spans="1:10" ht="45">
      <c r="A462" s="9">
        <v>15</v>
      </c>
      <c r="B462" s="10"/>
      <c r="C462" s="24">
        <v>226</v>
      </c>
      <c r="D462" s="24" t="s">
        <v>440</v>
      </c>
      <c r="E462" s="24" t="s">
        <v>25</v>
      </c>
      <c r="F462" s="11">
        <v>3</v>
      </c>
      <c r="G462" s="10">
        <v>1</v>
      </c>
      <c r="H462" s="10">
        <v>1</v>
      </c>
      <c r="I462" s="10">
        <v>1</v>
      </c>
      <c r="J462" s="10"/>
    </row>
    <row r="463" spans="1:10" ht="33.75">
      <c r="A463" s="9">
        <v>16</v>
      </c>
      <c r="B463" s="10"/>
      <c r="C463" s="24">
        <v>226</v>
      </c>
      <c r="D463" s="24" t="s">
        <v>441</v>
      </c>
      <c r="E463" s="24" t="s">
        <v>25</v>
      </c>
      <c r="F463" s="11">
        <v>26.1</v>
      </c>
      <c r="G463" s="10">
        <v>8.6999999999999993</v>
      </c>
      <c r="H463" s="10">
        <v>8.6999999999999993</v>
      </c>
      <c r="I463" s="10">
        <v>8.6999999999999993</v>
      </c>
      <c r="J463" s="10"/>
    </row>
    <row r="464" spans="1:10" ht="45">
      <c r="A464" s="9"/>
      <c r="B464" s="10"/>
      <c r="C464" s="24">
        <v>226</v>
      </c>
      <c r="D464" s="24" t="s">
        <v>442</v>
      </c>
      <c r="E464" s="24" t="s">
        <v>25</v>
      </c>
      <c r="F464" s="11">
        <v>25</v>
      </c>
      <c r="G464" s="10">
        <v>25</v>
      </c>
      <c r="H464" s="10"/>
      <c r="I464" s="10"/>
      <c r="J464" s="10"/>
    </row>
    <row r="465" spans="1:10" ht="33.75">
      <c r="A465" s="9"/>
      <c r="B465" s="10"/>
      <c r="C465" s="24">
        <v>226</v>
      </c>
      <c r="D465" s="24" t="s">
        <v>443</v>
      </c>
      <c r="E465" s="24" t="s">
        <v>25</v>
      </c>
      <c r="F465" s="11">
        <v>46</v>
      </c>
      <c r="G465" s="10">
        <v>46</v>
      </c>
      <c r="H465" s="10"/>
      <c r="I465" s="10"/>
      <c r="J465" s="10"/>
    </row>
    <row r="466" spans="1:10" ht="22.5">
      <c r="A466" s="9">
        <v>17</v>
      </c>
      <c r="B466" s="10"/>
      <c r="C466" s="24">
        <v>226</v>
      </c>
      <c r="D466" s="24" t="s">
        <v>444</v>
      </c>
      <c r="E466" s="24" t="s">
        <v>25</v>
      </c>
      <c r="F466" s="11">
        <v>5</v>
      </c>
      <c r="G466" s="10">
        <v>1.25</v>
      </c>
      <c r="H466" s="10">
        <v>1.25</v>
      </c>
      <c r="I466" s="10">
        <v>1.25</v>
      </c>
      <c r="J466" s="10">
        <v>1.25</v>
      </c>
    </row>
    <row r="467" spans="1:10">
      <c r="A467" s="9">
        <v>18</v>
      </c>
      <c r="B467" s="124" t="s">
        <v>430</v>
      </c>
      <c r="C467" s="124"/>
      <c r="D467" s="124"/>
      <c r="E467" s="124"/>
      <c r="F467" s="124">
        <v>177.6</v>
      </c>
      <c r="G467" s="124">
        <v>116.15</v>
      </c>
      <c r="H467" s="124">
        <v>27.6</v>
      </c>
      <c r="I467" s="124">
        <v>18.600000000000001</v>
      </c>
      <c r="J467" s="124">
        <v>15.25</v>
      </c>
    </row>
    <row r="468" spans="1:10" ht="22.5">
      <c r="A468" s="9">
        <v>20</v>
      </c>
      <c r="B468" s="10"/>
      <c r="C468" s="24"/>
      <c r="D468" s="24" t="s">
        <v>445</v>
      </c>
      <c r="E468" s="24" t="s">
        <v>25</v>
      </c>
      <c r="F468" s="11">
        <v>37</v>
      </c>
      <c r="G468" s="10"/>
      <c r="H468" s="10">
        <v>25</v>
      </c>
      <c r="I468" s="10">
        <v>6</v>
      </c>
      <c r="J468" s="10">
        <v>6</v>
      </c>
    </row>
    <row r="469" spans="1:10">
      <c r="A469" s="9">
        <v>23</v>
      </c>
      <c r="B469" s="124" t="s">
        <v>430</v>
      </c>
      <c r="C469" s="124"/>
      <c r="D469" s="124"/>
      <c r="E469" s="124"/>
      <c r="F469" s="124">
        <v>37</v>
      </c>
      <c r="G469" s="124"/>
      <c r="H469" s="124">
        <v>25</v>
      </c>
      <c r="I469" s="124">
        <v>6</v>
      </c>
      <c r="J469" s="124">
        <v>6</v>
      </c>
    </row>
    <row r="470" spans="1:10" ht="33.75">
      <c r="A470" s="9">
        <v>24</v>
      </c>
      <c r="B470" s="10" t="s">
        <v>446</v>
      </c>
      <c r="C470" s="10">
        <v>340</v>
      </c>
      <c r="D470" s="10" t="s">
        <v>447</v>
      </c>
      <c r="E470" s="10" t="s">
        <v>25</v>
      </c>
      <c r="F470" s="11">
        <v>34</v>
      </c>
      <c r="G470" s="10">
        <v>8.5</v>
      </c>
      <c r="H470" s="10">
        <v>8.5</v>
      </c>
      <c r="I470" s="10">
        <v>8.5</v>
      </c>
      <c r="J470" s="10">
        <v>8.5</v>
      </c>
    </row>
    <row r="471" spans="1:10" ht="22.5">
      <c r="A471" s="9">
        <v>25</v>
      </c>
      <c r="B471" s="10"/>
      <c r="C471" s="10"/>
      <c r="D471" s="10" t="s">
        <v>448</v>
      </c>
      <c r="E471" s="10" t="s">
        <v>25</v>
      </c>
      <c r="F471" s="11">
        <v>13.2</v>
      </c>
      <c r="G471" s="10">
        <v>3.3</v>
      </c>
      <c r="H471" s="10">
        <v>3.3</v>
      </c>
      <c r="I471" s="10">
        <v>3.3</v>
      </c>
      <c r="J471" s="10">
        <v>3.3</v>
      </c>
    </row>
    <row r="472" spans="1:10" ht="56.25">
      <c r="A472" s="9">
        <v>26</v>
      </c>
      <c r="B472" s="10"/>
      <c r="C472" s="10"/>
      <c r="D472" s="10" t="s">
        <v>449</v>
      </c>
      <c r="E472" s="10" t="s">
        <v>25</v>
      </c>
      <c r="F472" s="11">
        <v>1.6</v>
      </c>
      <c r="G472" s="10"/>
      <c r="H472" s="10">
        <v>0.8</v>
      </c>
      <c r="I472" s="10">
        <v>0.8</v>
      </c>
      <c r="J472" s="10"/>
    </row>
    <row r="473" spans="1:10">
      <c r="A473" s="9">
        <v>27</v>
      </c>
      <c r="B473" s="10"/>
      <c r="C473" s="10"/>
      <c r="D473" s="10" t="s">
        <v>450</v>
      </c>
      <c r="E473" s="10" t="s">
        <v>25</v>
      </c>
      <c r="F473" s="11">
        <v>8.1</v>
      </c>
      <c r="G473" s="10"/>
      <c r="H473" s="10">
        <v>8.1</v>
      </c>
      <c r="I473" s="10"/>
      <c r="J473" s="10"/>
    </row>
    <row r="474" spans="1:10">
      <c r="A474" s="9">
        <v>29</v>
      </c>
      <c r="B474" s="124" t="s">
        <v>430</v>
      </c>
      <c r="C474" s="124"/>
      <c r="D474" s="124"/>
      <c r="E474" s="124"/>
      <c r="F474" s="124">
        <v>56.9</v>
      </c>
      <c r="G474" s="124">
        <v>11.8</v>
      </c>
      <c r="H474" s="124">
        <v>20.7</v>
      </c>
      <c r="I474" s="124">
        <v>12.6</v>
      </c>
      <c r="J474" s="124">
        <v>11.8</v>
      </c>
    </row>
    <row r="475" spans="1:10">
      <c r="A475" s="128"/>
      <c r="B475" s="129" t="s">
        <v>451</v>
      </c>
      <c r="C475" s="129"/>
      <c r="D475" s="129"/>
      <c r="E475" s="129"/>
      <c r="F475" s="129">
        <v>1979.2</v>
      </c>
      <c r="G475" s="129">
        <v>450.02</v>
      </c>
      <c r="H475" s="129">
        <v>623.07000000000005</v>
      </c>
      <c r="I475" s="129">
        <v>455.02</v>
      </c>
      <c r="J475" s="129">
        <v>451.09</v>
      </c>
    </row>
    <row r="477" spans="1:10">
      <c r="E477" s="1" t="s">
        <v>452</v>
      </c>
    </row>
    <row r="478" spans="1:10" ht="15.75" thickBot="1"/>
    <row r="479" spans="1:10" ht="51.75" customHeight="1" thickBot="1">
      <c r="A479" s="296" t="s">
        <v>5</v>
      </c>
      <c r="B479" s="296" t="s">
        <v>6</v>
      </c>
      <c r="C479" s="296" t="s">
        <v>7</v>
      </c>
      <c r="D479" s="296" t="s">
        <v>8</v>
      </c>
      <c r="E479" s="296" t="s">
        <v>9</v>
      </c>
      <c r="F479" s="298" t="s">
        <v>10</v>
      </c>
      <c r="G479" s="299"/>
      <c r="H479" s="299"/>
      <c r="I479" s="299"/>
      <c r="J479" s="300"/>
    </row>
    <row r="480" spans="1:10" ht="15.75" thickBot="1">
      <c r="A480" s="297"/>
      <c r="B480" s="297"/>
      <c r="C480" s="297"/>
      <c r="D480" s="297"/>
      <c r="E480" s="297"/>
      <c r="F480" s="2" t="s">
        <v>11</v>
      </c>
      <c r="G480" s="2" t="s">
        <v>12</v>
      </c>
      <c r="H480" s="2" t="s">
        <v>13</v>
      </c>
      <c r="I480" s="2" t="s">
        <v>14</v>
      </c>
      <c r="J480" s="2" t="s">
        <v>15</v>
      </c>
    </row>
    <row r="481" spans="1:10" ht="23.25" thickBot="1">
      <c r="A481" s="68">
        <v>1</v>
      </c>
      <c r="B481" s="61" t="s">
        <v>17</v>
      </c>
      <c r="C481" s="58">
        <v>221</v>
      </c>
      <c r="D481" s="61" t="s">
        <v>453</v>
      </c>
      <c r="E481" s="58" t="s">
        <v>18</v>
      </c>
      <c r="F481" s="130">
        <v>20000</v>
      </c>
      <c r="G481" s="130">
        <v>5000</v>
      </c>
      <c r="H481" s="130">
        <v>5000</v>
      </c>
      <c r="I481" s="130">
        <v>5000</v>
      </c>
      <c r="J481" s="130">
        <v>5000</v>
      </c>
    </row>
    <row r="482" spans="1:10" ht="34.5" thickBot="1">
      <c r="A482" s="68"/>
      <c r="B482" s="61"/>
      <c r="C482" s="58">
        <v>221</v>
      </c>
      <c r="D482" s="61" t="s">
        <v>454</v>
      </c>
      <c r="E482" s="58" t="s">
        <v>18</v>
      </c>
      <c r="F482" s="130">
        <v>6000</v>
      </c>
      <c r="G482" s="130">
        <v>1500</v>
      </c>
      <c r="H482" s="130">
        <v>1500</v>
      </c>
      <c r="I482" s="130">
        <v>1500</v>
      </c>
      <c r="J482" s="130">
        <v>1500</v>
      </c>
    </row>
    <row r="483" spans="1:10" ht="23.25" thickBot="1">
      <c r="A483" s="68">
        <v>2</v>
      </c>
      <c r="B483" s="61" t="s">
        <v>62</v>
      </c>
      <c r="C483" s="58">
        <v>223</v>
      </c>
      <c r="D483" s="61" t="s">
        <v>455</v>
      </c>
      <c r="E483" s="58" t="s">
        <v>18</v>
      </c>
      <c r="F483" s="130">
        <v>134782.62</v>
      </c>
      <c r="G483" s="130">
        <v>79740</v>
      </c>
      <c r="H483" s="130">
        <v>34592.620000000003</v>
      </c>
      <c r="I483" s="130">
        <v>0</v>
      </c>
      <c r="J483" s="130">
        <v>20450</v>
      </c>
    </row>
    <row r="484" spans="1:10" ht="45.75" thickBot="1">
      <c r="A484" s="68"/>
      <c r="B484" s="61"/>
      <c r="C484" s="58">
        <v>223</v>
      </c>
      <c r="D484" s="61" t="s">
        <v>456</v>
      </c>
      <c r="E484" s="58" t="s">
        <v>18</v>
      </c>
      <c r="F484" s="130">
        <v>94513</v>
      </c>
      <c r="G484" s="130">
        <v>23628</v>
      </c>
      <c r="H484" s="130">
        <v>23628</v>
      </c>
      <c r="I484" s="130">
        <v>23628</v>
      </c>
      <c r="J484" s="130">
        <v>23629</v>
      </c>
    </row>
    <row r="485" spans="1:10" ht="34.5" thickBot="1">
      <c r="A485" s="68"/>
      <c r="B485" s="61"/>
      <c r="C485" s="58">
        <v>223</v>
      </c>
      <c r="D485" s="61" t="s">
        <v>457</v>
      </c>
      <c r="E485" s="58" t="s">
        <v>18</v>
      </c>
      <c r="F485" s="130">
        <v>400000</v>
      </c>
      <c r="G485" s="130">
        <v>120000</v>
      </c>
      <c r="H485" s="130">
        <v>80000</v>
      </c>
      <c r="I485" s="130">
        <v>80000</v>
      </c>
      <c r="J485" s="130">
        <v>120000</v>
      </c>
    </row>
    <row r="486" spans="1:10" ht="45.75" thickBot="1">
      <c r="A486" s="68"/>
      <c r="B486" s="61" t="s">
        <v>75</v>
      </c>
      <c r="C486" s="58">
        <v>225</v>
      </c>
      <c r="D486" s="61" t="s">
        <v>458</v>
      </c>
      <c r="E486" s="58" t="s">
        <v>25</v>
      </c>
      <c r="F486" s="130">
        <v>5000</v>
      </c>
      <c r="G486" s="130">
        <v>1250</v>
      </c>
      <c r="H486" s="130">
        <v>1250</v>
      </c>
      <c r="I486" s="130">
        <v>1250</v>
      </c>
      <c r="J486" s="130">
        <v>1250</v>
      </c>
    </row>
    <row r="487" spans="1:10" ht="34.5" thickBot="1">
      <c r="A487" s="68"/>
      <c r="B487" s="61"/>
      <c r="C487" s="58">
        <v>225</v>
      </c>
      <c r="D487" s="61" t="s">
        <v>459</v>
      </c>
      <c r="E487" s="58" t="s">
        <v>25</v>
      </c>
      <c r="F487" s="130">
        <v>5000</v>
      </c>
      <c r="G487" s="130">
        <v>1250</v>
      </c>
      <c r="H487" s="130">
        <v>1250</v>
      </c>
      <c r="I487" s="130">
        <v>1250</v>
      </c>
      <c r="J487" s="130">
        <v>1250</v>
      </c>
    </row>
    <row r="488" spans="1:10" ht="23.25" thickBot="1">
      <c r="A488" s="68"/>
      <c r="B488" s="61"/>
      <c r="C488" s="58">
        <v>225</v>
      </c>
      <c r="D488" s="61" t="s">
        <v>460</v>
      </c>
      <c r="E488" s="58" t="s">
        <v>32</v>
      </c>
      <c r="F488" s="130">
        <v>496000</v>
      </c>
      <c r="G488" s="130">
        <v>124000</v>
      </c>
      <c r="H488" s="130">
        <v>124000</v>
      </c>
      <c r="I488" s="130">
        <v>124000</v>
      </c>
      <c r="J488" s="130">
        <v>124000</v>
      </c>
    </row>
    <row r="489" spans="1:10" ht="23.25" thickBot="1">
      <c r="A489" s="68"/>
      <c r="B489" s="61"/>
      <c r="C489" s="58">
        <v>225</v>
      </c>
      <c r="D489" s="61" t="s">
        <v>460</v>
      </c>
      <c r="E489" s="58" t="s">
        <v>25</v>
      </c>
      <c r="F489" s="130">
        <v>70000</v>
      </c>
      <c r="G489" s="130">
        <v>70000</v>
      </c>
      <c r="H489" s="130">
        <v>0</v>
      </c>
      <c r="I489" s="130">
        <v>0</v>
      </c>
      <c r="J489" s="130">
        <v>0</v>
      </c>
    </row>
    <row r="490" spans="1:10" ht="23.25" thickBot="1">
      <c r="A490" s="68"/>
      <c r="B490" s="61"/>
      <c r="C490" s="58">
        <v>225</v>
      </c>
      <c r="D490" s="61" t="s">
        <v>461</v>
      </c>
      <c r="E490" s="58" t="s">
        <v>32</v>
      </c>
      <c r="F490" s="130">
        <v>440036</v>
      </c>
      <c r="G490" s="130">
        <v>0</v>
      </c>
      <c r="H490" s="130">
        <v>220018</v>
      </c>
      <c r="I490" s="130">
        <v>220018</v>
      </c>
      <c r="J490" s="130">
        <v>0</v>
      </c>
    </row>
    <row r="491" spans="1:10" ht="23.25" thickBot="1">
      <c r="A491" s="68"/>
      <c r="B491" s="61"/>
      <c r="C491" s="58">
        <v>225</v>
      </c>
      <c r="D491" s="61" t="s">
        <v>462</v>
      </c>
      <c r="E491" s="58" t="s">
        <v>25</v>
      </c>
      <c r="F491" s="130">
        <v>385476</v>
      </c>
      <c r="G491" s="130">
        <v>96369</v>
      </c>
      <c r="H491" s="130">
        <v>96369</v>
      </c>
      <c r="I491" s="130">
        <v>96369</v>
      </c>
      <c r="J491" s="130">
        <v>96369</v>
      </c>
    </row>
    <row r="492" spans="1:10" ht="34.5" thickBot="1">
      <c r="A492" s="68"/>
      <c r="B492" s="61"/>
      <c r="C492" s="58">
        <v>225</v>
      </c>
      <c r="D492" s="61" t="s">
        <v>463</v>
      </c>
      <c r="E492" s="58" t="s">
        <v>25</v>
      </c>
      <c r="F492" s="130">
        <v>30000</v>
      </c>
      <c r="G492" s="130">
        <v>0</v>
      </c>
      <c r="H492" s="130">
        <v>0</v>
      </c>
      <c r="I492" s="130">
        <v>30000</v>
      </c>
      <c r="J492" s="130">
        <v>0</v>
      </c>
    </row>
    <row r="493" spans="1:10" ht="34.5" thickBot="1">
      <c r="A493" s="68"/>
      <c r="B493" s="61" t="s">
        <v>37</v>
      </c>
      <c r="C493" s="58">
        <v>226</v>
      </c>
      <c r="D493" s="61" t="s">
        <v>464</v>
      </c>
      <c r="E493" s="58" t="s">
        <v>25</v>
      </c>
      <c r="F493" s="130">
        <v>5965.32</v>
      </c>
      <c r="G493" s="130">
        <v>1250</v>
      </c>
      <c r="H493" s="130">
        <v>2215.3200000000002</v>
      </c>
      <c r="I493" s="130">
        <v>1250</v>
      </c>
      <c r="J493" s="130">
        <v>1250</v>
      </c>
    </row>
    <row r="494" spans="1:10" ht="15.75" thickBot="1">
      <c r="A494" s="68"/>
      <c r="B494" s="61"/>
      <c r="C494" s="58">
        <v>226</v>
      </c>
      <c r="D494" s="61" t="s">
        <v>465</v>
      </c>
      <c r="E494" s="58" t="s">
        <v>25</v>
      </c>
      <c r="F494" s="130">
        <v>3573.9</v>
      </c>
      <c r="G494" s="130">
        <v>0</v>
      </c>
      <c r="H494" s="130">
        <v>3573.9</v>
      </c>
      <c r="I494" s="130">
        <v>0</v>
      </c>
      <c r="J494" s="130">
        <v>0</v>
      </c>
    </row>
    <row r="495" spans="1:10" ht="34.5" thickBot="1">
      <c r="A495" s="68"/>
      <c r="B495" s="61"/>
      <c r="C495" s="58">
        <v>226</v>
      </c>
      <c r="D495" s="61" t="s">
        <v>466</v>
      </c>
      <c r="E495" s="58" t="s">
        <v>25</v>
      </c>
      <c r="F495" s="130">
        <v>79460.78</v>
      </c>
      <c r="G495" s="130">
        <v>0</v>
      </c>
      <c r="H495" s="130">
        <v>79460.78</v>
      </c>
      <c r="I495" s="130">
        <v>0</v>
      </c>
      <c r="J495" s="130">
        <v>0</v>
      </c>
    </row>
    <row r="496" spans="1:10" ht="23.25" thickBot="1">
      <c r="A496" s="68"/>
      <c r="B496" s="61"/>
      <c r="C496" s="58">
        <v>226</v>
      </c>
      <c r="D496" s="61" t="s">
        <v>467</v>
      </c>
      <c r="E496" s="58" t="s">
        <v>25</v>
      </c>
      <c r="F496" s="130">
        <v>7940</v>
      </c>
      <c r="G496" s="130">
        <v>0</v>
      </c>
      <c r="H496" s="130">
        <v>7940</v>
      </c>
      <c r="I496" s="130">
        <v>0</v>
      </c>
      <c r="J496" s="130">
        <v>0</v>
      </c>
    </row>
    <row r="497" spans="1:10" ht="23.25" thickBot="1">
      <c r="A497" s="68"/>
      <c r="B497" s="61"/>
      <c r="C497" s="58">
        <v>226</v>
      </c>
      <c r="D497" s="61" t="s">
        <v>468</v>
      </c>
      <c r="E497" s="58" t="s">
        <v>25</v>
      </c>
      <c r="F497" s="130">
        <v>10000</v>
      </c>
      <c r="G497" s="130">
        <v>0</v>
      </c>
      <c r="H497" s="130">
        <v>10000</v>
      </c>
      <c r="I497" s="130">
        <v>0</v>
      </c>
      <c r="J497" s="130">
        <v>0</v>
      </c>
    </row>
    <row r="498" spans="1:10" ht="23.25" thickBot="1">
      <c r="A498" s="68"/>
      <c r="B498" s="61"/>
      <c r="C498" s="58">
        <v>226</v>
      </c>
      <c r="D498" s="61" t="s">
        <v>469</v>
      </c>
      <c r="E498" s="58" t="s">
        <v>25</v>
      </c>
      <c r="F498" s="130">
        <v>3000</v>
      </c>
      <c r="G498" s="130">
        <v>750</v>
      </c>
      <c r="H498" s="130">
        <v>750</v>
      </c>
      <c r="I498" s="130">
        <v>750</v>
      </c>
      <c r="J498" s="130">
        <v>750</v>
      </c>
    </row>
    <row r="499" spans="1:10" ht="23.25" thickBot="1">
      <c r="A499" s="68"/>
      <c r="B499" s="61"/>
      <c r="C499" s="58">
        <v>226</v>
      </c>
      <c r="D499" s="61" t="s">
        <v>470</v>
      </c>
      <c r="E499" s="58" t="s">
        <v>25</v>
      </c>
      <c r="F499" s="130">
        <v>5919.38</v>
      </c>
      <c r="G499" s="130">
        <v>5919.38</v>
      </c>
      <c r="H499" s="130">
        <v>0</v>
      </c>
      <c r="I499" s="130">
        <v>0</v>
      </c>
      <c r="J499" s="130">
        <v>0</v>
      </c>
    </row>
    <row r="500" spans="1:10" ht="23.25" thickBot="1">
      <c r="A500" s="68"/>
      <c r="B500" s="61"/>
      <c r="C500" s="58">
        <v>226</v>
      </c>
      <c r="D500" s="61" t="s">
        <v>471</v>
      </c>
      <c r="E500" s="58" t="s">
        <v>25</v>
      </c>
      <c r="F500" s="130">
        <v>4788</v>
      </c>
      <c r="G500" s="130">
        <v>0</v>
      </c>
      <c r="H500" s="130">
        <v>2394</v>
      </c>
      <c r="I500" s="130">
        <v>2394</v>
      </c>
      <c r="J500" s="130">
        <v>0</v>
      </c>
    </row>
    <row r="501" spans="1:10" ht="34.5" thickBot="1">
      <c r="A501" s="68"/>
      <c r="B501" s="61" t="s">
        <v>472</v>
      </c>
      <c r="C501" s="58">
        <v>310</v>
      </c>
      <c r="D501" s="61" t="s">
        <v>473</v>
      </c>
      <c r="E501" s="58" t="s">
        <v>25</v>
      </c>
      <c r="F501" s="130">
        <v>1837</v>
      </c>
      <c r="G501" s="130">
        <v>0</v>
      </c>
      <c r="H501" s="130">
        <v>1837</v>
      </c>
      <c r="I501" s="130">
        <v>0</v>
      </c>
      <c r="J501" s="130">
        <v>0</v>
      </c>
    </row>
    <row r="502" spans="1:10" ht="23.25" thickBot="1">
      <c r="A502" s="68"/>
      <c r="B502" s="61"/>
      <c r="C502" s="58">
        <v>310</v>
      </c>
      <c r="D502" s="61" t="s">
        <v>474</v>
      </c>
      <c r="E502" s="58" t="s">
        <v>146</v>
      </c>
      <c r="F502" s="130">
        <v>1528480</v>
      </c>
      <c r="G502" s="130">
        <v>0</v>
      </c>
      <c r="H502" s="130">
        <v>0</v>
      </c>
      <c r="I502" s="130">
        <v>1528480</v>
      </c>
      <c r="J502" s="130">
        <v>0</v>
      </c>
    </row>
    <row r="503" spans="1:10" ht="34.5" thickBot="1">
      <c r="A503" s="68"/>
      <c r="B503" s="61"/>
      <c r="C503" s="58">
        <v>310</v>
      </c>
      <c r="D503" s="61" t="s">
        <v>475</v>
      </c>
      <c r="E503" s="58" t="s">
        <v>25</v>
      </c>
      <c r="F503" s="130">
        <v>100000</v>
      </c>
      <c r="G503" s="130">
        <v>25000</v>
      </c>
      <c r="H503" s="130">
        <v>25000</v>
      </c>
      <c r="I503" s="130">
        <v>25000</v>
      </c>
      <c r="J503" s="130">
        <v>25000</v>
      </c>
    </row>
    <row r="504" spans="1:10" ht="34.5" thickBot="1">
      <c r="A504" s="68"/>
      <c r="B504" s="61"/>
      <c r="C504" s="58">
        <v>310</v>
      </c>
      <c r="D504" s="61" t="s">
        <v>476</v>
      </c>
      <c r="E504" s="58" t="s">
        <v>25</v>
      </c>
      <c r="F504" s="130">
        <v>90000</v>
      </c>
      <c r="G504" s="130">
        <v>0</v>
      </c>
      <c r="H504" s="130">
        <v>90000</v>
      </c>
      <c r="I504" s="130">
        <v>0</v>
      </c>
      <c r="J504" s="130">
        <v>0</v>
      </c>
    </row>
    <row r="505" spans="1:10" ht="34.5" thickBot="1">
      <c r="A505" s="68"/>
      <c r="B505" s="61" t="s">
        <v>477</v>
      </c>
      <c r="C505" s="58">
        <v>340</v>
      </c>
      <c r="D505" s="61" t="s">
        <v>478</v>
      </c>
      <c r="E505" s="58" t="s">
        <v>25</v>
      </c>
      <c r="F505" s="130">
        <v>45000</v>
      </c>
      <c r="G505" s="130">
        <v>11250</v>
      </c>
      <c r="H505" s="130">
        <v>11250</v>
      </c>
      <c r="I505" s="130">
        <v>11250</v>
      </c>
      <c r="J505" s="130">
        <v>11250</v>
      </c>
    </row>
    <row r="506" spans="1:10" ht="45.75" thickBot="1">
      <c r="A506" s="68"/>
      <c r="B506" s="61"/>
      <c r="C506" s="58">
        <v>340</v>
      </c>
      <c r="D506" s="61" t="s">
        <v>479</v>
      </c>
      <c r="E506" s="58" t="s">
        <v>25</v>
      </c>
      <c r="F506" s="130">
        <v>8000</v>
      </c>
      <c r="G506" s="130">
        <v>2000</v>
      </c>
      <c r="H506" s="130">
        <v>2000</v>
      </c>
      <c r="I506" s="130">
        <v>2000</v>
      </c>
      <c r="J506" s="130">
        <v>2000</v>
      </c>
    </row>
    <row r="507" spans="1:10" ht="45.75" thickBot="1">
      <c r="A507" s="68"/>
      <c r="B507" s="61"/>
      <c r="C507" s="58">
        <v>340</v>
      </c>
      <c r="D507" s="61" t="s">
        <v>480</v>
      </c>
      <c r="E507" s="58" t="s">
        <v>25</v>
      </c>
      <c r="F507" s="130">
        <v>13322</v>
      </c>
      <c r="G507" s="130">
        <v>3330</v>
      </c>
      <c r="H507" s="130">
        <v>3331</v>
      </c>
      <c r="I507" s="130">
        <v>3331</v>
      </c>
      <c r="J507" s="130">
        <v>3330</v>
      </c>
    </row>
    <row r="508" spans="1:10" ht="34.5" thickBot="1">
      <c r="A508" s="68"/>
      <c r="B508" s="61"/>
      <c r="C508" s="58">
        <v>340</v>
      </c>
      <c r="D508" s="61" t="s">
        <v>481</v>
      </c>
      <c r="E508" s="58" t="s">
        <v>25</v>
      </c>
      <c r="F508" s="130">
        <v>450</v>
      </c>
      <c r="G508" s="130">
        <v>112.5</v>
      </c>
      <c r="H508" s="130">
        <v>112.5</v>
      </c>
      <c r="I508" s="130">
        <v>112.5</v>
      </c>
      <c r="J508" s="130">
        <v>112.5</v>
      </c>
    </row>
    <row r="509" spans="1:10" ht="34.5" thickBot="1">
      <c r="A509" s="68"/>
      <c r="B509" s="61"/>
      <c r="C509" s="58">
        <v>340</v>
      </c>
      <c r="D509" s="61" t="s">
        <v>482</v>
      </c>
      <c r="E509" s="58" t="s">
        <v>25</v>
      </c>
      <c r="F509" s="130">
        <v>6589</v>
      </c>
      <c r="G509" s="130">
        <v>1647.25</v>
      </c>
      <c r="H509" s="130">
        <v>1647.25</v>
      </c>
      <c r="I509" s="130">
        <v>1647.25</v>
      </c>
      <c r="J509" s="130">
        <v>1647.25</v>
      </c>
    </row>
    <row r="510" spans="1:10" ht="34.5" thickBot="1">
      <c r="A510" s="68"/>
      <c r="B510" s="61"/>
      <c r="C510" s="58">
        <v>340</v>
      </c>
      <c r="D510" s="61" t="s">
        <v>483</v>
      </c>
      <c r="E510" s="58" t="s">
        <v>25</v>
      </c>
      <c r="F510" s="130">
        <v>5000</v>
      </c>
      <c r="G510" s="130">
        <v>0</v>
      </c>
      <c r="H510" s="130">
        <v>0</v>
      </c>
      <c r="I510" s="130">
        <v>5000</v>
      </c>
      <c r="J510" s="130">
        <v>0</v>
      </c>
    </row>
    <row r="511" spans="1:10" ht="23.25" thickBot="1">
      <c r="A511" s="68"/>
      <c r="B511" s="61"/>
      <c r="C511" s="58">
        <v>340</v>
      </c>
      <c r="D511" s="61" t="s">
        <v>484</v>
      </c>
      <c r="E511" s="58" t="s">
        <v>25</v>
      </c>
      <c r="F511" s="130">
        <v>7360</v>
      </c>
      <c r="G511" s="130">
        <v>0</v>
      </c>
      <c r="H511" s="130">
        <v>0</v>
      </c>
      <c r="I511" s="130">
        <v>7360</v>
      </c>
      <c r="J511" s="130">
        <v>0</v>
      </c>
    </row>
    <row r="512" spans="1:10" ht="15.75" thickBot="1">
      <c r="A512" s="131"/>
      <c r="B512" s="61"/>
      <c r="C512" s="58"/>
      <c r="D512" s="61"/>
      <c r="E512" s="58"/>
      <c r="F512" s="130">
        <v>4013493</v>
      </c>
      <c r="G512" s="130">
        <v>573.99599999999998</v>
      </c>
      <c r="H512" s="130">
        <v>829.11900000000003</v>
      </c>
      <c r="I512" s="130">
        <v>2171.5889999999999</v>
      </c>
      <c r="J512" s="130">
        <v>438.78699999999998</v>
      </c>
    </row>
    <row r="514" spans="1:10">
      <c r="E514" s="1" t="s">
        <v>485</v>
      </c>
    </row>
    <row r="516" spans="1:10">
      <c r="A516" s="294" t="s">
        <v>5</v>
      </c>
      <c r="B516" s="280" t="s">
        <v>6</v>
      </c>
      <c r="C516" s="280" t="s">
        <v>7</v>
      </c>
      <c r="D516" s="280" t="s">
        <v>8</v>
      </c>
      <c r="E516" s="280" t="s">
        <v>9</v>
      </c>
      <c r="F516" s="280" t="s">
        <v>10</v>
      </c>
      <c r="G516" s="280"/>
      <c r="H516" s="280"/>
      <c r="I516" s="280"/>
      <c r="J516" s="280"/>
    </row>
    <row r="517" spans="1:10">
      <c r="A517" s="295"/>
      <c r="B517" s="280"/>
      <c r="C517" s="280"/>
      <c r="D517" s="280"/>
      <c r="E517" s="280"/>
      <c r="F517" s="9" t="s">
        <v>11</v>
      </c>
      <c r="G517" s="9" t="s">
        <v>12</v>
      </c>
      <c r="H517" s="9" t="s">
        <v>13</v>
      </c>
      <c r="I517" s="9" t="s">
        <v>14</v>
      </c>
      <c r="J517" s="9" t="s">
        <v>15</v>
      </c>
    </row>
    <row r="518" spans="1:10" ht="22.5">
      <c r="A518" s="132">
        <v>1</v>
      </c>
      <c r="B518" s="10" t="s">
        <v>17</v>
      </c>
      <c r="C518" s="10">
        <v>221</v>
      </c>
      <c r="D518" s="10" t="s">
        <v>486</v>
      </c>
      <c r="E518" s="9" t="s">
        <v>18</v>
      </c>
      <c r="F518" s="11">
        <f>G518+H518+I518+J518</f>
        <v>22500</v>
      </c>
      <c r="G518" s="10">
        <v>5625</v>
      </c>
      <c r="H518" s="10">
        <v>5625</v>
      </c>
      <c r="I518" s="10">
        <v>5625</v>
      </c>
      <c r="J518" s="10">
        <v>5625</v>
      </c>
    </row>
    <row r="519" spans="1:10" ht="33.75">
      <c r="A519" s="132">
        <v>2</v>
      </c>
      <c r="B519" s="10" t="s">
        <v>194</v>
      </c>
      <c r="C519" s="10">
        <v>222</v>
      </c>
      <c r="D519" s="10" t="s">
        <v>487</v>
      </c>
      <c r="E519" s="9" t="s">
        <v>25</v>
      </c>
      <c r="F519" s="11">
        <f>G519+H519+I519+J519</f>
        <v>23000</v>
      </c>
      <c r="G519" s="10">
        <v>5750</v>
      </c>
      <c r="H519" s="10">
        <v>5750</v>
      </c>
      <c r="I519" s="10">
        <v>5750</v>
      </c>
      <c r="J519" s="10">
        <v>5750</v>
      </c>
    </row>
    <row r="520" spans="1:10" ht="22.5">
      <c r="A520" s="132">
        <v>3</v>
      </c>
      <c r="B520" s="10" t="s">
        <v>62</v>
      </c>
      <c r="C520" s="10">
        <v>223</v>
      </c>
      <c r="D520" s="10" t="s">
        <v>79</v>
      </c>
      <c r="E520" s="9" t="s">
        <v>18</v>
      </c>
      <c r="F520" s="11">
        <f t="shared" ref="F520:F529" si="0">G520+H520+I520+J520</f>
        <v>270061</v>
      </c>
      <c r="G520" s="10">
        <v>109520</v>
      </c>
      <c r="H520" s="10">
        <v>39940</v>
      </c>
      <c r="I520" s="10">
        <v>25520</v>
      </c>
      <c r="J520" s="10">
        <v>95081</v>
      </c>
    </row>
    <row r="521" spans="1:10" ht="33.75">
      <c r="A521" s="132">
        <v>4</v>
      </c>
      <c r="B521" s="10" t="s">
        <v>488</v>
      </c>
      <c r="C521" s="10">
        <v>225</v>
      </c>
      <c r="D521" s="10" t="s">
        <v>489</v>
      </c>
      <c r="E521" s="9" t="s">
        <v>25</v>
      </c>
      <c r="F521" s="11">
        <f t="shared" si="0"/>
        <v>329328</v>
      </c>
      <c r="G521" s="10">
        <v>82332</v>
      </c>
      <c r="H521" s="10">
        <v>82332</v>
      </c>
      <c r="I521" s="10">
        <v>82332</v>
      </c>
      <c r="J521" s="10">
        <v>82332</v>
      </c>
    </row>
    <row r="522" spans="1:10" ht="56.25">
      <c r="A522" s="132">
        <v>5</v>
      </c>
      <c r="B522" s="10" t="s">
        <v>490</v>
      </c>
      <c r="C522" s="10">
        <v>225</v>
      </c>
      <c r="D522" s="24" t="s">
        <v>491</v>
      </c>
      <c r="E522" s="9" t="s">
        <v>25</v>
      </c>
      <c r="F522" s="11">
        <f t="shared" si="0"/>
        <v>48480</v>
      </c>
      <c r="G522" s="10">
        <v>4000</v>
      </c>
      <c r="H522" s="10">
        <v>30680</v>
      </c>
      <c r="I522" s="10">
        <v>10800</v>
      </c>
      <c r="J522" s="10">
        <v>3000</v>
      </c>
    </row>
    <row r="523" spans="1:10" ht="22.5">
      <c r="A523" s="132">
        <v>6</v>
      </c>
      <c r="B523" s="10" t="s">
        <v>82</v>
      </c>
      <c r="C523" s="24">
        <v>226</v>
      </c>
      <c r="D523" s="24" t="s">
        <v>38</v>
      </c>
      <c r="E523" s="23" t="s">
        <v>25</v>
      </c>
      <c r="F523" s="11">
        <f t="shared" si="0"/>
        <v>25000</v>
      </c>
      <c r="G523" s="18"/>
      <c r="H523" s="18">
        <v>12500</v>
      </c>
      <c r="I523" s="18">
        <v>11500</v>
      </c>
      <c r="J523" s="18">
        <v>1000</v>
      </c>
    </row>
    <row r="524" spans="1:10" ht="45">
      <c r="A524" s="132">
        <v>7</v>
      </c>
      <c r="B524" s="10" t="s">
        <v>84</v>
      </c>
      <c r="C524" s="24">
        <v>310</v>
      </c>
      <c r="D524" s="24" t="s">
        <v>343</v>
      </c>
      <c r="E524" s="23" t="s">
        <v>25</v>
      </c>
      <c r="F524" s="11">
        <f>G524+H524+I524+J524</f>
        <v>667</v>
      </c>
      <c r="G524" s="10"/>
      <c r="H524" s="10">
        <v>667</v>
      </c>
      <c r="I524" s="10"/>
      <c r="J524" s="10"/>
    </row>
    <row r="525" spans="1:10">
      <c r="A525" s="132">
        <v>8</v>
      </c>
      <c r="B525" s="10"/>
      <c r="C525" s="24">
        <v>310</v>
      </c>
      <c r="D525" s="24" t="s">
        <v>492</v>
      </c>
      <c r="E525" s="23" t="s">
        <v>25</v>
      </c>
      <c r="F525" s="11">
        <f>G525+H525+I525+J525</f>
        <v>13880</v>
      </c>
      <c r="G525" s="10"/>
      <c r="H525" s="10"/>
      <c r="I525" s="10">
        <v>13880</v>
      </c>
      <c r="J525" s="10"/>
    </row>
    <row r="526" spans="1:10" ht="22.5">
      <c r="A526" s="132">
        <v>9</v>
      </c>
      <c r="B526" s="18"/>
      <c r="C526" s="24">
        <v>340</v>
      </c>
      <c r="D526" s="24" t="s">
        <v>493</v>
      </c>
      <c r="E526" s="23" t="s">
        <v>25</v>
      </c>
      <c r="F526" s="11">
        <f>G526+H526+I526+J526</f>
        <v>54458</v>
      </c>
      <c r="G526" s="18">
        <v>13600</v>
      </c>
      <c r="H526" s="18">
        <v>13600</v>
      </c>
      <c r="I526" s="18">
        <v>13600</v>
      </c>
      <c r="J526" s="18">
        <v>13658</v>
      </c>
    </row>
    <row r="527" spans="1:10">
      <c r="A527" s="132">
        <v>10</v>
      </c>
      <c r="B527" s="10"/>
      <c r="C527" s="24">
        <v>340</v>
      </c>
      <c r="D527" s="24" t="s">
        <v>494</v>
      </c>
      <c r="E527" s="23" t="s">
        <v>25</v>
      </c>
      <c r="F527" s="11">
        <f t="shared" si="0"/>
        <v>7714</v>
      </c>
      <c r="G527" s="18"/>
      <c r="H527" s="24"/>
      <c r="I527" s="18">
        <v>7714</v>
      </c>
      <c r="J527" s="24"/>
    </row>
    <row r="528" spans="1:10">
      <c r="A528" s="9"/>
      <c r="B528" s="10"/>
      <c r="C528" s="24"/>
      <c r="D528" s="24"/>
      <c r="E528" s="23"/>
      <c r="F528" s="11">
        <f t="shared" si="0"/>
        <v>0</v>
      </c>
      <c r="G528" s="10"/>
      <c r="H528" s="10"/>
      <c r="I528" s="10"/>
      <c r="J528" s="10"/>
    </row>
    <row r="529" spans="1:10">
      <c r="A529" s="9"/>
      <c r="B529" s="10"/>
      <c r="C529" s="24"/>
      <c r="D529" s="24" t="s">
        <v>73</v>
      </c>
      <c r="E529" s="23"/>
      <c r="F529" s="11">
        <f t="shared" si="0"/>
        <v>795088</v>
      </c>
      <c r="G529" s="10">
        <f>SUM(G518:G528)</f>
        <v>220827</v>
      </c>
      <c r="H529" s="10">
        <f>SUM(H518:H528)</f>
        <v>191094</v>
      </c>
      <c r="I529" s="10">
        <f>SUM(I518:I528)</f>
        <v>176721</v>
      </c>
      <c r="J529" s="10">
        <f>SUM(J518:J528)</f>
        <v>206446</v>
      </c>
    </row>
    <row r="531" spans="1:10">
      <c r="D531" s="1" t="s">
        <v>495</v>
      </c>
    </row>
    <row r="533" spans="1:10">
      <c r="A533" s="280" t="s">
        <v>5</v>
      </c>
      <c r="B533" s="280" t="s">
        <v>6</v>
      </c>
      <c r="C533" s="280" t="s">
        <v>7</v>
      </c>
      <c r="D533" s="280" t="s">
        <v>8</v>
      </c>
      <c r="E533" s="280" t="s">
        <v>9</v>
      </c>
      <c r="F533" s="280" t="s">
        <v>496</v>
      </c>
      <c r="G533" s="280"/>
      <c r="H533" s="280"/>
      <c r="I533" s="280"/>
      <c r="J533" s="280"/>
    </row>
    <row r="534" spans="1:10">
      <c r="A534" s="280"/>
      <c r="B534" s="280"/>
      <c r="C534" s="280"/>
      <c r="D534" s="280"/>
      <c r="E534" s="280"/>
      <c r="F534" s="9" t="s">
        <v>11</v>
      </c>
      <c r="G534" s="9" t="s">
        <v>12</v>
      </c>
      <c r="H534" s="9" t="s">
        <v>13</v>
      </c>
      <c r="I534" s="9" t="s">
        <v>14</v>
      </c>
      <c r="J534" s="9" t="s">
        <v>15</v>
      </c>
    </row>
    <row r="535" spans="1:10" ht="43.5">
      <c r="A535" s="133">
        <v>1</v>
      </c>
      <c r="B535" s="10"/>
      <c r="C535" s="134"/>
      <c r="D535" s="135" t="s">
        <v>497</v>
      </c>
      <c r="E535" s="10"/>
      <c r="F535" s="136"/>
      <c r="G535" s="10"/>
      <c r="H535" s="10"/>
      <c r="I535" s="10"/>
      <c r="J535" s="10"/>
    </row>
    <row r="536" spans="1:10" ht="23.25">
      <c r="A536" s="133">
        <f>A535+1</f>
        <v>2</v>
      </c>
      <c r="B536" s="137" t="s">
        <v>17</v>
      </c>
      <c r="C536" s="138" t="s">
        <v>498</v>
      </c>
      <c r="D536" s="137" t="s">
        <v>17</v>
      </c>
      <c r="E536" s="10" t="s">
        <v>18</v>
      </c>
      <c r="F536" s="139">
        <v>5.4</v>
      </c>
      <c r="G536" s="139">
        <f>F536</f>
        <v>5.4</v>
      </c>
      <c r="H536" s="10"/>
      <c r="I536" s="10"/>
      <c r="J536" s="10"/>
    </row>
    <row r="537" spans="1:10" ht="34.5">
      <c r="A537" s="133">
        <f t="shared" ref="A537:A600" si="1">A536+1</f>
        <v>3</v>
      </c>
      <c r="B537" s="137" t="s">
        <v>499</v>
      </c>
      <c r="C537" s="138">
        <v>222</v>
      </c>
      <c r="D537" s="137" t="s">
        <v>499</v>
      </c>
      <c r="E537" s="10" t="s">
        <v>18</v>
      </c>
      <c r="F537" s="139">
        <v>3</v>
      </c>
      <c r="G537" s="10">
        <f>F537/4</f>
        <v>0.75</v>
      </c>
      <c r="H537" s="10">
        <f>G537</f>
        <v>0.75</v>
      </c>
      <c r="I537" s="10">
        <f>G537</f>
        <v>0.75</v>
      </c>
      <c r="J537" s="10">
        <f>G537</f>
        <v>0.75</v>
      </c>
    </row>
    <row r="538" spans="1:10" ht="23.25">
      <c r="A538" s="133">
        <f t="shared" si="1"/>
        <v>4</v>
      </c>
      <c r="B538" s="137" t="s">
        <v>62</v>
      </c>
      <c r="C538" s="138" t="s">
        <v>500</v>
      </c>
      <c r="D538" s="137" t="s">
        <v>126</v>
      </c>
      <c r="E538" s="10" t="s">
        <v>18</v>
      </c>
      <c r="F538" s="139">
        <v>269.10000000000002</v>
      </c>
      <c r="G538" s="139">
        <f>F538</f>
        <v>269.10000000000002</v>
      </c>
      <c r="H538" s="10"/>
      <c r="I538" s="10"/>
      <c r="J538" s="10"/>
    </row>
    <row r="539" spans="1:10" ht="23.25">
      <c r="A539" s="133">
        <f t="shared" si="1"/>
        <v>5</v>
      </c>
      <c r="B539" s="137" t="s">
        <v>62</v>
      </c>
      <c r="C539" s="138">
        <v>223</v>
      </c>
      <c r="D539" s="137" t="s">
        <v>218</v>
      </c>
      <c r="E539" s="10" t="s">
        <v>18</v>
      </c>
      <c r="F539" s="139">
        <v>156.19999999999999</v>
      </c>
      <c r="G539" s="139">
        <f>F539</f>
        <v>156.19999999999999</v>
      </c>
      <c r="H539" s="10"/>
      <c r="I539" s="10"/>
      <c r="J539" s="10"/>
    </row>
    <row r="540" spans="1:10" ht="23.25">
      <c r="A540" s="133">
        <f t="shared" si="1"/>
        <v>6</v>
      </c>
      <c r="B540" s="137" t="s">
        <v>62</v>
      </c>
      <c r="C540" s="138">
        <v>223</v>
      </c>
      <c r="D540" s="137" t="s">
        <v>501</v>
      </c>
      <c r="E540" s="10" t="s">
        <v>18</v>
      </c>
      <c r="F540" s="139">
        <v>8.6</v>
      </c>
      <c r="G540" s="139">
        <f>F540</f>
        <v>8.6</v>
      </c>
      <c r="H540" s="10"/>
      <c r="I540" s="10"/>
      <c r="J540" s="10"/>
    </row>
    <row r="541" spans="1:10" ht="45.75">
      <c r="A541" s="133">
        <f t="shared" si="1"/>
        <v>7</v>
      </c>
      <c r="B541" s="137" t="s">
        <v>75</v>
      </c>
      <c r="C541" s="138" t="s">
        <v>502</v>
      </c>
      <c r="D541" s="137" t="s">
        <v>75</v>
      </c>
      <c r="E541" s="10" t="s">
        <v>18</v>
      </c>
      <c r="F541" s="139">
        <v>92.8</v>
      </c>
      <c r="G541" s="139">
        <f>F541/4</f>
        <v>23.2</v>
      </c>
      <c r="H541" s="140">
        <f>G541</f>
        <v>23.2</v>
      </c>
      <c r="I541" s="140">
        <f>G541</f>
        <v>23.2</v>
      </c>
      <c r="J541" s="140">
        <f>G541</f>
        <v>23.2</v>
      </c>
    </row>
    <row r="542" spans="1:10" ht="23.25">
      <c r="A542" s="133">
        <f t="shared" si="1"/>
        <v>8</v>
      </c>
      <c r="B542" s="137" t="s">
        <v>37</v>
      </c>
      <c r="C542" s="138" t="s">
        <v>503</v>
      </c>
      <c r="D542" s="137" t="s">
        <v>37</v>
      </c>
      <c r="E542" s="10" t="s">
        <v>18</v>
      </c>
      <c r="F542" s="139">
        <v>19.3</v>
      </c>
      <c r="G542" s="139">
        <f>F542/4</f>
        <v>4.8250000000000002</v>
      </c>
      <c r="H542" s="141">
        <f>G542</f>
        <v>4.8250000000000002</v>
      </c>
      <c r="I542" s="141">
        <f>H542</f>
        <v>4.8250000000000002</v>
      </c>
      <c r="J542" s="141">
        <f>G542</f>
        <v>4.8250000000000002</v>
      </c>
    </row>
    <row r="543" spans="1:10" ht="45.75">
      <c r="A543" s="133">
        <f t="shared" si="1"/>
        <v>9</v>
      </c>
      <c r="B543" s="137" t="s">
        <v>224</v>
      </c>
      <c r="C543" s="142">
        <v>340</v>
      </c>
      <c r="D543" s="137" t="s">
        <v>504</v>
      </c>
      <c r="E543" s="143" t="s">
        <v>18</v>
      </c>
      <c r="F543" s="144">
        <v>14</v>
      </c>
      <c r="G543" s="18">
        <f>F543/4</f>
        <v>3.5</v>
      </c>
      <c r="H543" s="18">
        <f>G543</f>
        <v>3.5</v>
      </c>
      <c r="I543" s="18">
        <f>H543</f>
        <v>3.5</v>
      </c>
      <c r="J543" s="18">
        <f>I543</f>
        <v>3.5</v>
      </c>
    </row>
    <row r="544" spans="1:10" ht="45.75">
      <c r="A544" s="133">
        <f t="shared" si="1"/>
        <v>10</v>
      </c>
      <c r="B544" s="137" t="s">
        <v>224</v>
      </c>
      <c r="C544" s="142">
        <v>340</v>
      </c>
      <c r="D544" s="137" t="s">
        <v>505</v>
      </c>
      <c r="E544" s="143" t="s">
        <v>18</v>
      </c>
      <c r="F544" s="144">
        <v>3</v>
      </c>
      <c r="G544" s="18">
        <f>F544/4</f>
        <v>0.75</v>
      </c>
      <c r="H544" s="18">
        <f t="shared" ref="H544:J545" si="2">G544</f>
        <v>0.75</v>
      </c>
      <c r="I544" s="18">
        <f t="shared" si="2"/>
        <v>0.75</v>
      </c>
      <c r="J544" s="18">
        <f t="shared" si="2"/>
        <v>0.75</v>
      </c>
    </row>
    <row r="545" spans="1:10" ht="45.75">
      <c r="A545" s="133">
        <f t="shared" si="1"/>
        <v>11</v>
      </c>
      <c r="B545" s="137" t="s">
        <v>224</v>
      </c>
      <c r="C545" s="138" t="s">
        <v>506</v>
      </c>
      <c r="D545" s="137" t="s">
        <v>507</v>
      </c>
      <c r="E545" s="24" t="s">
        <v>508</v>
      </c>
      <c r="F545" s="139">
        <v>232.2</v>
      </c>
      <c r="G545" s="18">
        <f>F545/4</f>
        <v>58.05</v>
      </c>
      <c r="H545" s="18">
        <f t="shared" si="2"/>
        <v>58.05</v>
      </c>
      <c r="I545" s="18">
        <f t="shared" si="2"/>
        <v>58.05</v>
      </c>
      <c r="J545" s="18">
        <f t="shared" si="2"/>
        <v>58.05</v>
      </c>
    </row>
    <row r="546" spans="1:10" ht="75">
      <c r="A546" s="133">
        <f t="shared" si="1"/>
        <v>12</v>
      </c>
      <c r="B546" s="137"/>
      <c r="C546" s="134"/>
      <c r="D546" s="135" t="s">
        <v>509</v>
      </c>
      <c r="E546" s="24"/>
      <c r="F546" s="145"/>
      <c r="G546" s="139"/>
      <c r="H546" s="139"/>
      <c r="I546" s="139"/>
      <c r="J546" s="139"/>
    </row>
    <row r="547" spans="1:10" ht="23.25">
      <c r="A547" s="133">
        <f t="shared" si="1"/>
        <v>13</v>
      </c>
      <c r="B547" s="137" t="s">
        <v>17</v>
      </c>
      <c r="C547" s="138" t="s">
        <v>498</v>
      </c>
      <c r="D547" s="137" t="s">
        <v>17</v>
      </c>
      <c r="E547" s="10" t="s">
        <v>18</v>
      </c>
      <c r="F547" s="139">
        <v>4.7</v>
      </c>
      <c r="G547" s="139">
        <f>F547</f>
        <v>4.7</v>
      </c>
      <c r="H547" s="10"/>
      <c r="I547" s="10"/>
      <c r="J547" s="10"/>
    </row>
    <row r="548" spans="1:10" ht="34.5">
      <c r="A548" s="133">
        <f t="shared" si="1"/>
        <v>14</v>
      </c>
      <c r="B548" s="137" t="s">
        <v>499</v>
      </c>
      <c r="C548" s="138">
        <v>222</v>
      </c>
      <c r="D548" s="137" t="s">
        <v>499</v>
      </c>
      <c r="E548" s="10" t="s">
        <v>18</v>
      </c>
      <c r="F548" s="139">
        <v>4.5</v>
      </c>
      <c r="G548" s="10">
        <f>F548/4</f>
        <v>1.125</v>
      </c>
      <c r="H548" s="10">
        <f>G548</f>
        <v>1.125</v>
      </c>
      <c r="I548" s="10">
        <f>G548</f>
        <v>1.125</v>
      </c>
      <c r="J548" s="10">
        <f>G548</f>
        <v>1.125</v>
      </c>
    </row>
    <row r="549" spans="1:10" ht="23.25">
      <c r="A549" s="133">
        <f t="shared" si="1"/>
        <v>15</v>
      </c>
      <c r="B549" s="137" t="s">
        <v>62</v>
      </c>
      <c r="C549" s="138">
        <v>223</v>
      </c>
      <c r="D549" s="137" t="s">
        <v>126</v>
      </c>
      <c r="E549" s="24" t="s">
        <v>18</v>
      </c>
      <c r="F549" s="139">
        <v>599.5</v>
      </c>
      <c r="G549" s="139">
        <f>F549</f>
        <v>599.5</v>
      </c>
      <c r="H549" s="10"/>
      <c r="I549" s="10"/>
      <c r="J549" s="10"/>
    </row>
    <row r="550" spans="1:10" ht="23.25">
      <c r="A550" s="133">
        <f t="shared" si="1"/>
        <v>16</v>
      </c>
      <c r="B550" s="137" t="s">
        <v>62</v>
      </c>
      <c r="C550" s="138">
        <v>223</v>
      </c>
      <c r="D550" s="137" t="s">
        <v>218</v>
      </c>
      <c r="E550" s="24" t="s">
        <v>18</v>
      </c>
      <c r="F550" s="139">
        <v>1291</v>
      </c>
      <c r="G550" s="139">
        <f>F550</f>
        <v>1291</v>
      </c>
      <c r="H550" s="10"/>
      <c r="I550" s="10"/>
      <c r="J550" s="10"/>
    </row>
    <row r="551" spans="1:10" ht="34.5">
      <c r="A551" s="133">
        <f t="shared" si="1"/>
        <v>17</v>
      </c>
      <c r="B551" s="137" t="s">
        <v>62</v>
      </c>
      <c r="C551" s="138" t="s">
        <v>500</v>
      </c>
      <c r="D551" s="137" t="s">
        <v>510</v>
      </c>
      <c r="E551" s="24" t="s">
        <v>18</v>
      </c>
      <c r="F551" s="139">
        <v>95</v>
      </c>
      <c r="G551" s="139">
        <f>F551</f>
        <v>95</v>
      </c>
      <c r="H551" s="10"/>
      <c r="I551" s="10"/>
      <c r="J551" s="10"/>
    </row>
    <row r="552" spans="1:10" ht="23.25">
      <c r="A552" s="133">
        <f t="shared" si="1"/>
        <v>18</v>
      </c>
      <c r="B552" s="137" t="s">
        <v>62</v>
      </c>
      <c r="C552" s="138">
        <v>223</v>
      </c>
      <c r="D552" s="137" t="s">
        <v>511</v>
      </c>
      <c r="E552" s="24" t="s">
        <v>18</v>
      </c>
      <c r="F552" s="139">
        <v>20</v>
      </c>
      <c r="G552" s="139">
        <f>F552</f>
        <v>20</v>
      </c>
      <c r="H552" s="139"/>
      <c r="I552" s="139"/>
      <c r="J552" s="139"/>
    </row>
    <row r="553" spans="1:10" ht="45.75">
      <c r="A553" s="133">
        <f t="shared" si="1"/>
        <v>19</v>
      </c>
      <c r="B553" s="137" t="s">
        <v>75</v>
      </c>
      <c r="C553" s="138" t="s">
        <v>502</v>
      </c>
      <c r="D553" s="137" t="s">
        <v>75</v>
      </c>
      <c r="E553" s="24" t="s">
        <v>18</v>
      </c>
      <c r="F553" s="139">
        <v>67.5</v>
      </c>
      <c r="G553" s="139">
        <f>F553/4</f>
        <v>16.875</v>
      </c>
      <c r="H553" s="140">
        <f>G553</f>
        <v>16.875</v>
      </c>
      <c r="I553" s="140">
        <f>G553</f>
        <v>16.875</v>
      </c>
      <c r="J553" s="140">
        <f>G553</f>
        <v>16.875</v>
      </c>
    </row>
    <row r="554" spans="1:10" ht="23.25">
      <c r="A554" s="133">
        <f t="shared" si="1"/>
        <v>20</v>
      </c>
      <c r="B554" s="137" t="s">
        <v>37</v>
      </c>
      <c r="C554" s="138" t="s">
        <v>503</v>
      </c>
      <c r="D554" s="137" t="s">
        <v>37</v>
      </c>
      <c r="E554" s="10" t="s">
        <v>18</v>
      </c>
      <c r="F554" s="139">
        <v>18.3</v>
      </c>
      <c r="G554" s="139">
        <f>F554/4</f>
        <v>4.5750000000000002</v>
      </c>
      <c r="H554" s="141">
        <f>G554</f>
        <v>4.5750000000000002</v>
      </c>
      <c r="I554" s="141">
        <f>H554</f>
        <v>4.5750000000000002</v>
      </c>
      <c r="J554" s="141">
        <f>G554</f>
        <v>4.5750000000000002</v>
      </c>
    </row>
    <row r="555" spans="1:10" ht="45.75">
      <c r="A555" s="133">
        <f t="shared" si="1"/>
        <v>21</v>
      </c>
      <c r="B555" s="137" t="s">
        <v>224</v>
      </c>
      <c r="C555" s="142">
        <v>340</v>
      </c>
      <c r="D555" s="137" t="s">
        <v>505</v>
      </c>
      <c r="E555" s="10" t="s">
        <v>18</v>
      </c>
      <c r="F555" s="144">
        <v>3.5</v>
      </c>
      <c r="G555" s="139">
        <f>F555/4</f>
        <v>0.875</v>
      </c>
      <c r="H555" s="141">
        <f>G555</f>
        <v>0.875</v>
      </c>
      <c r="I555" s="141">
        <f>H555</f>
        <v>0.875</v>
      </c>
      <c r="J555" s="141">
        <f>G555</f>
        <v>0.875</v>
      </c>
    </row>
    <row r="556" spans="1:10" ht="45.75">
      <c r="A556" s="133">
        <f t="shared" si="1"/>
        <v>22</v>
      </c>
      <c r="B556" s="137" t="s">
        <v>224</v>
      </c>
      <c r="C556" s="142">
        <v>340</v>
      </c>
      <c r="D556" s="137" t="s">
        <v>512</v>
      </c>
      <c r="E556" s="10" t="s">
        <v>18</v>
      </c>
      <c r="F556" s="144">
        <v>46.5</v>
      </c>
      <c r="G556" s="139">
        <f>F556/4</f>
        <v>11.625</v>
      </c>
      <c r="H556" s="141">
        <f>G556</f>
        <v>11.625</v>
      </c>
      <c r="I556" s="141">
        <f>H556</f>
        <v>11.625</v>
      </c>
      <c r="J556" s="141">
        <f>G556</f>
        <v>11.625</v>
      </c>
    </row>
    <row r="557" spans="1:10" ht="45.75">
      <c r="A557" s="133">
        <f t="shared" si="1"/>
        <v>23</v>
      </c>
      <c r="B557" s="137" t="s">
        <v>224</v>
      </c>
      <c r="C557" s="138" t="s">
        <v>506</v>
      </c>
      <c r="D557" s="137" t="s">
        <v>507</v>
      </c>
      <c r="E557" s="143" t="s">
        <v>508</v>
      </c>
      <c r="F557" s="139">
        <v>777.04</v>
      </c>
      <c r="G557" s="139">
        <f>F557/4</f>
        <v>194.26</v>
      </c>
      <c r="H557" s="141">
        <f>G557</f>
        <v>194.26</v>
      </c>
      <c r="I557" s="141">
        <f>H557</f>
        <v>194.26</v>
      </c>
      <c r="J557" s="141">
        <f>G557</f>
        <v>194.26</v>
      </c>
    </row>
    <row r="558" spans="1:10" ht="54">
      <c r="A558" s="133">
        <f t="shared" si="1"/>
        <v>24</v>
      </c>
      <c r="B558" s="137"/>
      <c r="C558" s="134"/>
      <c r="D558" s="135" t="s">
        <v>513</v>
      </c>
      <c r="E558" s="143"/>
      <c r="F558" s="145"/>
      <c r="G558" s="139"/>
      <c r="H558" s="143"/>
      <c r="I558" s="143"/>
      <c r="J558" s="143"/>
    </row>
    <row r="559" spans="1:10" ht="23.25">
      <c r="A559" s="133">
        <f t="shared" si="1"/>
        <v>25</v>
      </c>
      <c r="B559" s="137" t="s">
        <v>17</v>
      </c>
      <c r="C559" s="138" t="s">
        <v>498</v>
      </c>
      <c r="D559" s="137" t="s">
        <v>17</v>
      </c>
      <c r="E559" s="10" t="s">
        <v>18</v>
      </c>
      <c r="F559" s="139">
        <v>3.3</v>
      </c>
      <c r="G559" s="139">
        <f>F559</f>
        <v>3.3</v>
      </c>
      <c r="H559" s="143"/>
      <c r="I559" s="143"/>
      <c r="J559" s="143"/>
    </row>
    <row r="560" spans="1:10" ht="34.5">
      <c r="A560" s="133">
        <f t="shared" si="1"/>
        <v>26</v>
      </c>
      <c r="B560" s="137" t="s">
        <v>499</v>
      </c>
      <c r="C560" s="138">
        <v>222</v>
      </c>
      <c r="D560" s="137" t="s">
        <v>499</v>
      </c>
      <c r="E560" s="10" t="s">
        <v>18</v>
      </c>
      <c r="F560" s="139">
        <v>5</v>
      </c>
      <c r="G560" s="10">
        <f>F560/4</f>
        <v>1.25</v>
      </c>
      <c r="H560" s="10">
        <f>G560</f>
        <v>1.25</v>
      </c>
      <c r="I560" s="10">
        <f>G560</f>
        <v>1.25</v>
      </c>
      <c r="J560" s="10">
        <f>G560</f>
        <v>1.25</v>
      </c>
    </row>
    <row r="561" spans="1:10" ht="23.25">
      <c r="A561" s="133">
        <f t="shared" si="1"/>
        <v>27</v>
      </c>
      <c r="B561" s="137" t="s">
        <v>62</v>
      </c>
      <c r="C561" s="138">
        <v>223</v>
      </c>
      <c r="D561" s="137" t="s">
        <v>126</v>
      </c>
      <c r="E561" s="24" t="s">
        <v>18</v>
      </c>
      <c r="F561" s="139">
        <v>50.7</v>
      </c>
      <c r="G561" s="139">
        <f>F561</f>
        <v>50.7</v>
      </c>
      <c r="H561" s="143"/>
      <c r="I561" s="143"/>
      <c r="J561" s="143"/>
    </row>
    <row r="562" spans="1:10" ht="23.25">
      <c r="A562" s="133">
        <f t="shared" si="1"/>
        <v>28</v>
      </c>
      <c r="B562" s="137" t="s">
        <v>62</v>
      </c>
      <c r="C562" s="138" t="s">
        <v>500</v>
      </c>
      <c r="D562" s="137" t="s">
        <v>21</v>
      </c>
      <c r="E562" s="24" t="s">
        <v>18</v>
      </c>
      <c r="F562" s="139">
        <v>156</v>
      </c>
      <c r="G562" s="139">
        <f>F562</f>
        <v>156</v>
      </c>
      <c r="H562" s="139"/>
      <c r="I562" s="139"/>
      <c r="J562" s="139"/>
    </row>
    <row r="563" spans="1:10" ht="45.75">
      <c r="A563" s="133">
        <f t="shared" si="1"/>
        <v>29</v>
      </c>
      <c r="B563" s="137" t="s">
        <v>75</v>
      </c>
      <c r="C563" s="138" t="s">
        <v>502</v>
      </c>
      <c r="D563" s="137" t="s">
        <v>75</v>
      </c>
      <c r="E563" s="24" t="s">
        <v>18</v>
      </c>
      <c r="F563" s="139">
        <v>53.1</v>
      </c>
      <c r="G563" s="139">
        <f>F563/4</f>
        <v>13.275</v>
      </c>
      <c r="H563" s="140">
        <f>G563</f>
        <v>13.275</v>
      </c>
      <c r="I563" s="140">
        <f>G563</f>
        <v>13.275</v>
      </c>
      <c r="J563" s="140">
        <f>G563</f>
        <v>13.275</v>
      </c>
    </row>
    <row r="564" spans="1:10" ht="23.25">
      <c r="A564" s="133">
        <f t="shared" si="1"/>
        <v>30</v>
      </c>
      <c r="B564" s="137" t="s">
        <v>37</v>
      </c>
      <c r="C564" s="138" t="s">
        <v>503</v>
      </c>
      <c r="D564" s="137" t="s">
        <v>37</v>
      </c>
      <c r="E564" s="24" t="s">
        <v>18</v>
      </c>
      <c r="F564" s="139">
        <v>19.3</v>
      </c>
      <c r="G564" s="139">
        <f>F564/4</f>
        <v>4.8250000000000002</v>
      </c>
      <c r="H564" s="141">
        <f>G564</f>
        <v>4.8250000000000002</v>
      </c>
      <c r="I564" s="141">
        <f>H564</f>
        <v>4.8250000000000002</v>
      </c>
      <c r="J564" s="141">
        <f>G564</f>
        <v>4.8250000000000002</v>
      </c>
    </row>
    <row r="565" spans="1:10" ht="45.75">
      <c r="A565" s="133">
        <f t="shared" si="1"/>
        <v>31</v>
      </c>
      <c r="B565" s="137" t="s">
        <v>224</v>
      </c>
      <c r="C565" s="142">
        <v>340</v>
      </c>
      <c r="D565" s="137" t="s">
        <v>505</v>
      </c>
      <c r="E565" s="24" t="s">
        <v>18</v>
      </c>
      <c r="F565" s="144">
        <v>1</v>
      </c>
      <c r="G565" s="139">
        <f>F565/4</f>
        <v>0.25</v>
      </c>
      <c r="H565" s="141">
        <f>G565</f>
        <v>0.25</v>
      </c>
      <c r="I565" s="141">
        <f>H565</f>
        <v>0.25</v>
      </c>
      <c r="J565" s="141">
        <f>G565</f>
        <v>0.25</v>
      </c>
    </row>
    <row r="566" spans="1:10" ht="45.75">
      <c r="A566" s="133">
        <f t="shared" si="1"/>
        <v>32</v>
      </c>
      <c r="B566" s="137" t="s">
        <v>224</v>
      </c>
      <c r="C566" s="142">
        <v>340</v>
      </c>
      <c r="D566" s="137" t="s">
        <v>512</v>
      </c>
      <c r="E566" s="24" t="s">
        <v>18</v>
      </c>
      <c r="F566" s="144">
        <v>4.75</v>
      </c>
      <c r="G566" s="139">
        <f>F566/4</f>
        <v>1.1875</v>
      </c>
      <c r="H566" s="141">
        <f>G566</f>
        <v>1.1875</v>
      </c>
      <c r="I566" s="141">
        <f>H566</f>
        <v>1.1875</v>
      </c>
      <c r="J566" s="141">
        <f>G566</f>
        <v>1.1875</v>
      </c>
    </row>
    <row r="567" spans="1:10" ht="45.75">
      <c r="A567" s="133">
        <f t="shared" si="1"/>
        <v>33</v>
      </c>
      <c r="B567" s="137" t="s">
        <v>224</v>
      </c>
      <c r="C567" s="138" t="s">
        <v>506</v>
      </c>
      <c r="D567" s="137" t="s">
        <v>507</v>
      </c>
      <c r="E567" s="143" t="s">
        <v>508</v>
      </c>
      <c r="F567" s="139">
        <v>74.52</v>
      </c>
      <c r="G567" s="139">
        <f>F567/4</f>
        <v>18.63</v>
      </c>
      <c r="H567" s="141">
        <f>G567</f>
        <v>18.63</v>
      </c>
      <c r="I567" s="141">
        <f>H567</f>
        <v>18.63</v>
      </c>
      <c r="J567" s="141">
        <f>G567</f>
        <v>18.63</v>
      </c>
    </row>
    <row r="568" spans="1:10" ht="64.5">
      <c r="A568" s="133">
        <f t="shared" si="1"/>
        <v>34</v>
      </c>
      <c r="B568" s="137"/>
      <c r="C568" s="134"/>
      <c r="D568" s="135" t="s">
        <v>514</v>
      </c>
      <c r="E568" s="143"/>
      <c r="F568" s="145"/>
      <c r="G568" s="139"/>
      <c r="H568" s="139"/>
      <c r="I568" s="139"/>
      <c r="J568" s="139"/>
    </row>
    <row r="569" spans="1:10" ht="23.25">
      <c r="A569" s="133">
        <f t="shared" si="1"/>
        <v>35</v>
      </c>
      <c r="B569" s="137" t="s">
        <v>17</v>
      </c>
      <c r="C569" s="138" t="s">
        <v>498</v>
      </c>
      <c r="D569" s="137" t="s">
        <v>17</v>
      </c>
      <c r="E569" s="10" t="s">
        <v>18</v>
      </c>
      <c r="F569" s="139">
        <v>14.6</v>
      </c>
      <c r="G569" s="139">
        <f>F569</f>
        <v>14.6</v>
      </c>
      <c r="H569" s="143"/>
      <c r="I569" s="143"/>
      <c r="J569" s="143"/>
    </row>
    <row r="570" spans="1:10" ht="34.5">
      <c r="A570" s="133">
        <f t="shared" si="1"/>
        <v>36</v>
      </c>
      <c r="B570" s="137" t="s">
        <v>499</v>
      </c>
      <c r="C570" s="138">
        <v>222</v>
      </c>
      <c r="D570" s="137" t="s">
        <v>499</v>
      </c>
      <c r="E570" s="10" t="s">
        <v>18</v>
      </c>
      <c r="F570" s="139">
        <v>8</v>
      </c>
      <c r="G570" s="10">
        <f>F570/4</f>
        <v>2</v>
      </c>
      <c r="H570" s="10">
        <f>G570</f>
        <v>2</v>
      </c>
      <c r="I570" s="10">
        <f>G570</f>
        <v>2</v>
      </c>
      <c r="J570" s="10">
        <f>G570</f>
        <v>2</v>
      </c>
    </row>
    <row r="571" spans="1:10" ht="23.25">
      <c r="A571" s="133">
        <f t="shared" si="1"/>
        <v>37</v>
      </c>
      <c r="B571" s="137" t="s">
        <v>62</v>
      </c>
      <c r="C571" s="138">
        <v>223</v>
      </c>
      <c r="D571" s="137" t="s">
        <v>218</v>
      </c>
      <c r="E571" s="24" t="s">
        <v>18</v>
      </c>
      <c r="F571" s="139">
        <v>678.52</v>
      </c>
      <c r="G571" s="139">
        <f>F571</f>
        <v>678.52</v>
      </c>
      <c r="H571" s="143"/>
      <c r="I571" s="143"/>
      <c r="J571" s="143"/>
    </row>
    <row r="572" spans="1:10" ht="23.25">
      <c r="A572" s="133">
        <f t="shared" si="1"/>
        <v>38</v>
      </c>
      <c r="B572" s="137" t="s">
        <v>62</v>
      </c>
      <c r="C572" s="138">
        <v>223</v>
      </c>
      <c r="D572" s="137" t="s">
        <v>126</v>
      </c>
      <c r="E572" s="24" t="s">
        <v>18</v>
      </c>
      <c r="F572" s="139">
        <v>180</v>
      </c>
      <c r="G572" s="139">
        <f>F572</f>
        <v>180</v>
      </c>
      <c r="H572" s="143"/>
      <c r="I572" s="143"/>
      <c r="J572" s="143"/>
    </row>
    <row r="573" spans="1:10" ht="45.75">
      <c r="A573" s="133">
        <f t="shared" si="1"/>
        <v>39</v>
      </c>
      <c r="B573" s="137" t="s">
        <v>62</v>
      </c>
      <c r="C573" s="138" t="s">
        <v>500</v>
      </c>
      <c r="D573" s="137" t="s">
        <v>515</v>
      </c>
      <c r="E573" s="24" t="s">
        <v>18</v>
      </c>
      <c r="F573" s="139">
        <v>357.48</v>
      </c>
      <c r="G573" s="139">
        <f>F573</f>
        <v>357.48</v>
      </c>
      <c r="H573" s="143"/>
      <c r="I573" s="143"/>
      <c r="J573" s="143"/>
    </row>
    <row r="574" spans="1:10" ht="45.75">
      <c r="A574" s="133">
        <f t="shared" si="1"/>
        <v>40</v>
      </c>
      <c r="B574" s="137" t="s">
        <v>75</v>
      </c>
      <c r="C574" s="138" t="s">
        <v>502</v>
      </c>
      <c r="D574" s="137" t="s">
        <v>75</v>
      </c>
      <c r="E574" s="24" t="s">
        <v>18</v>
      </c>
      <c r="F574" s="139">
        <v>67.873000000000005</v>
      </c>
      <c r="G574" s="139">
        <f>F574/4</f>
        <v>16.968250000000001</v>
      </c>
      <c r="H574" s="139">
        <f>G574</f>
        <v>16.968250000000001</v>
      </c>
      <c r="I574" s="139">
        <f>G574</f>
        <v>16.968250000000001</v>
      </c>
      <c r="J574" s="139">
        <f>G574</f>
        <v>16.968250000000001</v>
      </c>
    </row>
    <row r="575" spans="1:10" ht="23.25">
      <c r="A575" s="133">
        <f t="shared" si="1"/>
        <v>41</v>
      </c>
      <c r="B575" s="137" t="s">
        <v>37</v>
      </c>
      <c r="C575" s="138" t="s">
        <v>503</v>
      </c>
      <c r="D575" s="137" t="s">
        <v>37</v>
      </c>
      <c r="E575" s="10" t="s">
        <v>18</v>
      </c>
      <c r="F575" s="139">
        <v>63.3</v>
      </c>
      <c r="G575" s="139">
        <f>F575/4</f>
        <v>15.824999999999999</v>
      </c>
      <c r="H575" s="141">
        <f>G575</f>
        <v>15.824999999999999</v>
      </c>
      <c r="I575" s="141">
        <f>H575</f>
        <v>15.824999999999999</v>
      </c>
      <c r="J575" s="141">
        <f>G575</f>
        <v>15.824999999999999</v>
      </c>
    </row>
    <row r="576" spans="1:10" ht="45.75">
      <c r="A576" s="133">
        <f t="shared" si="1"/>
        <v>42</v>
      </c>
      <c r="B576" s="137" t="s">
        <v>224</v>
      </c>
      <c r="C576" s="138">
        <v>310</v>
      </c>
      <c r="D576" s="137" t="s">
        <v>516</v>
      </c>
      <c r="E576" s="143" t="s">
        <v>47</v>
      </c>
      <c r="F576" s="139">
        <v>2500</v>
      </c>
      <c r="G576" s="144"/>
      <c r="H576" s="139">
        <v>2500</v>
      </c>
      <c r="I576" s="143"/>
      <c r="J576" s="143"/>
    </row>
    <row r="577" spans="1:10" ht="45.75">
      <c r="A577" s="133">
        <f t="shared" si="1"/>
        <v>43</v>
      </c>
      <c r="B577" s="137" t="s">
        <v>224</v>
      </c>
      <c r="C577" s="142">
        <v>340</v>
      </c>
      <c r="D577" s="137" t="s">
        <v>512</v>
      </c>
      <c r="E577" s="24" t="s">
        <v>18</v>
      </c>
      <c r="F577" s="144">
        <v>65</v>
      </c>
      <c r="G577" s="139">
        <f>F577/4</f>
        <v>16.25</v>
      </c>
      <c r="H577" s="141">
        <f>G577</f>
        <v>16.25</v>
      </c>
      <c r="I577" s="141">
        <f>H577</f>
        <v>16.25</v>
      </c>
      <c r="J577" s="141">
        <f>G577</f>
        <v>16.25</v>
      </c>
    </row>
    <row r="578" spans="1:10" ht="45.75">
      <c r="A578" s="133">
        <f t="shared" si="1"/>
        <v>44</v>
      </c>
      <c r="B578" s="137" t="s">
        <v>224</v>
      </c>
      <c r="C578" s="138" t="s">
        <v>506</v>
      </c>
      <c r="D578" s="137" t="s">
        <v>507</v>
      </c>
      <c r="E578" s="143" t="s">
        <v>508</v>
      </c>
      <c r="F578" s="139">
        <v>982.8</v>
      </c>
      <c r="G578" s="139">
        <f>F578/4</f>
        <v>245.7</v>
      </c>
      <c r="H578" s="139">
        <f>G578</f>
        <v>245.7</v>
      </c>
      <c r="I578" s="139">
        <f>G578</f>
        <v>245.7</v>
      </c>
      <c r="J578" s="139">
        <f>G578</f>
        <v>245.7</v>
      </c>
    </row>
    <row r="579" spans="1:10" ht="64.5">
      <c r="A579" s="133">
        <f t="shared" si="1"/>
        <v>45</v>
      </c>
      <c r="B579" s="137"/>
      <c r="C579" s="134"/>
      <c r="D579" s="135" t="s">
        <v>517</v>
      </c>
      <c r="E579" s="143"/>
      <c r="F579" s="145"/>
      <c r="G579" s="139"/>
      <c r="H579" s="143"/>
      <c r="I579" s="143"/>
      <c r="J579" s="143"/>
    </row>
    <row r="580" spans="1:10" ht="23.25">
      <c r="A580" s="133">
        <f t="shared" si="1"/>
        <v>46</v>
      </c>
      <c r="B580" s="137" t="s">
        <v>17</v>
      </c>
      <c r="C580" s="138" t="s">
        <v>498</v>
      </c>
      <c r="D580" s="137" t="s">
        <v>17</v>
      </c>
      <c r="E580" s="10" t="s">
        <v>18</v>
      </c>
      <c r="F580" s="139">
        <v>7.8</v>
      </c>
      <c r="G580" s="139">
        <f>F580</f>
        <v>7.8</v>
      </c>
      <c r="H580" s="143"/>
      <c r="I580" s="143"/>
      <c r="J580" s="143"/>
    </row>
    <row r="581" spans="1:10" ht="34.5">
      <c r="A581" s="133">
        <f t="shared" si="1"/>
        <v>47</v>
      </c>
      <c r="B581" s="137" t="s">
        <v>499</v>
      </c>
      <c r="C581" s="138">
        <v>222</v>
      </c>
      <c r="D581" s="137" t="s">
        <v>499</v>
      </c>
      <c r="E581" s="10" t="s">
        <v>18</v>
      </c>
      <c r="F581" s="139">
        <v>3</v>
      </c>
      <c r="G581" s="10">
        <f>F581/4</f>
        <v>0.75</v>
      </c>
      <c r="H581" s="10">
        <f>G581</f>
        <v>0.75</v>
      </c>
      <c r="I581" s="10">
        <f>G581</f>
        <v>0.75</v>
      </c>
      <c r="J581" s="10">
        <f>G581</f>
        <v>0.75</v>
      </c>
    </row>
    <row r="582" spans="1:10" ht="23.25">
      <c r="A582" s="133">
        <f t="shared" si="1"/>
        <v>48</v>
      </c>
      <c r="B582" s="137" t="s">
        <v>62</v>
      </c>
      <c r="C582" s="138">
        <v>223</v>
      </c>
      <c r="D582" s="137" t="s">
        <v>218</v>
      </c>
      <c r="E582" s="24" t="s">
        <v>18</v>
      </c>
      <c r="F582" s="139">
        <v>175.7</v>
      </c>
      <c r="G582" s="139">
        <f>F582</f>
        <v>175.7</v>
      </c>
      <c r="H582" s="10"/>
      <c r="I582" s="10"/>
      <c r="J582" s="10"/>
    </row>
    <row r="583" spans="1:10" ht="23.25">
      <c r="A583" s="133">
        <f t="shared" si="1"/>
        <v>49</v>
      </c>
      <c r="B583" s="137" t="s">
        <v>62</v>
      </c>
      <c r="C583" s="138">
        <v>223</v>
      </c>
      <c r="D583" s="137" t="s">
        <v>126</v>
      </c>
      <c r="E583" s="24" t="s">
        <v>18</v>
      </c>
      <c r="F583" s="139">
        <v>428</v>
      </c>
      <c r="G583" s="139">
        <f>F583</f>
        <v>428</v>
      </c>
      <c r="H583" s="10"/>
      <c r="I583" s="10"/>
      <c r="J583" s="10"/>
    </row>
    <row r="584" spans="1:10" ht="34.5">
      <c r="A584" s="133">
        <f t="shared" si="1"/>
        <v>50</v>
      </c>
      <c r="B584" s="137" t="s">
        <v>62</v>
      </c>
      <c r="C584" s="138" t="s">
        <v>500</v>
      </c>
      <c r="D584" s="137" t="s">
        <v>510</v>
      </c>
      <c r="E584" s="24" t="s">
        <v>18</v>
      </c>
      <c r="F584" s="139">
        <v>16</v>
      </c>
      <c r="G584" s="139">
        <f>F584</f>
        <v>16</v>
      </c>
      <c r="H584" s="10"/>
      <c r="I584" s="10"/>
      <c r="J584" s="10"/>
    </row>
    <row r="585" spans="1:10" ht="45.75">
      <c r="A585" s="133">
        <f t="shared" si="1"/>
        <v>51</v>
      </c>
      <c r="B585" s="137" t="s">
        <v>75</v>
      </c>
      <c r="C585" s="138" t="s">
        <v>502</v>
      </c>
      <c r="D585" s="137" t="s">
        <v>75</v>
      </c>
      <c r="E585" s="143" t="s">
        <v>18</v>
      </c>
      <c r="F585" s="139">
        <v>310.76</v>
      </c>
      <c r="G585" s="144">
        <f>F585/4</f>
        <v>77.69</v>
      </c>
      <c r="H585" s="10">
        <f>G585</f>
        <v>77.69</v>
      </c>
      <c r="I585" s="10">
        <f>G585</f>
        <v>77.69</v>
      </c>
      <c r="J585" s="10">
        <f>G585</f>
        <v>77.69</v>
      </c>
    </row>
    <row r="586" spans="1:10" ht="23.25">
      <c r="A586" s="133">
        <f t="shared" si="1"/>
        <v>52</v>
      </c>
      <c r="B586" s="137" t="s">
        <v>37</v>
      </c>
      <c r="C586" s="138" t="s">
        <v>503</v>
      </c>
      <c r="D586" s="137" t="s">
        <v>37</v>
      </c>
      <c r="E586" s="10" t="s">
        <v>18</v>
      </c>
      <c r="F586" s="139">
        <v>19.399999999999999</v>
      </c>
      <c r="G586" s="139">
        <f t="shared" ref="G586:G591" si="3">F586/4</f>
        <v>4.8499999999999996</v>
      </c>
      <c r="H586" s="141">
        <f t="shared" ref="H586:I590" si="4">G586</f>
        <v>4.8499999999999996</v>
      </c>
      <c r="I586" s="141">
        <f t="shared" si="4"/>
        <v>4.8499999999999996</v>
      </c>
      <c r="J586" s="141">
        <f t="shared" ref="J586:J591" si="5">G586</f>
        <v>4.8499999999999996</v>
      </c>
    </row>
    <row r="587" spans="1:10" ht="45.75">
      <c r="A587" s="133">
        <f t="shared" si="1"/>
        <v>53</v>
      </c>
      <c r="B587" s="137" t="s">
        <v>224</v>
      </c>
      <c r="C587" s="142">
        <v>340</v>
      </c>
      <c r="D587" s="137" t="s">
        <v>505</v>
      </c>
      <c r="E587" s="24" t="s">
        <v>18</v>
      </c>
      <c r="F587" s="144">
        <v>4</v>
      </c>
      <c r="G587" s="139">
        <f t="shared" si="3"/>
        <v>1</v>
      </c>
      <c r="H587" s="141">
        <f t="shared" si="4"/>
        <v>1</v>
      </c>
      <c r="I587" s="141">
        <f t="shared" si="4"/>
        <v>1</v>
      </c>
      <c r="J587" s="141">
        <f t="shared" si="5"/>
        <v>1</v>
      </c>
    </row>
    <row r="588" spans="1:10" ht="45.75">
      <c r="A588" s="133">
        <f t="shared" si="1"/>
        <v>54</v>
      </c>
      <c r="B588" s="137" t="s">
        <v>224</v>
      </c>
      <c r="C588" s="142">
        <v>340</v>
      </c>
      <c r="D588" s="137" t="s">
        <v>512</v>
      </c>
      <c r="E588" s="24" t="s">
        <v>18</v>
      </c>
      <c r="F588" s="144">
        <v>23.96</v>
      </c>
      <c r="G588" s="139">
        <f t="shared" si="3"/>
        <v>5.99</v>
      </c>
      <c r="H588" s="141">
        <f t="shared" si="4"/>
        <v>5.99</v>
      </c>
      <c r="I588" s="141">
        <f t="shared" si="4"/>
        <v>5.99</v>
      </c>
      <c r="J588" s="141">
        <f t="shared" si="5"/>
        <v>5.99</v>
      </c>
    </row>
    <row r="589" spans="1:10" ht="45.75">
      <c r="A589" s="133">
        <f t="shared" si="1"/>
        <v>55</v>
      </c>
      <c r="B589" s="137" t="s">
        <v>224</v>
      </c>
      <c r="C589" s="142">
        <v>340</v>
      </c>
      <c r="D589" s="137" t="s">
        <v>225</v>
      </c>
      <c r="E589" s="24" t="s">
        <v>18</v>
      </c>
      <c r="F589" s="144">
        <v>0.8</v>
      </c>
      <c r="G589" s="139">
        <f t="shared" si="3"/>
        <v>0.2</v>
      </c>
      <c r="H589" s="141">
        <f t="shared" si="4"/>
        <v>0.2</v>
      </c>
      <c r="I589" s="141">
        <f t="shared" si="4"/>
        <v>0.2</v>
      </c>
      <c r="J589" s="141">
        <f t="shared" si="5"/>
        <v>0.2</v>
      </c>
    </row>
    <row r="590" spans="1:10" ht="45.75">
      <c r="A590" s="133">
        <f t="shared" si="1"/>
        <v>56</v>
      </c>
      <c r="B590" s="137" t="s">
        <v>224</v>
      </c>
      <c r="C590" s="142">
        <v>340</v>
      </c>
      <c r="D590" s="137" t="s">
        <v>518</v>
      </c>
      <c r="E590" s="24" t="s">
        <v>18</v>
      </c>
      <c r="F590" s="144">
        <v>1.8</v>
      </c>
      <c r="G590" s="139">
        <f t="shared" si="3"/>
        <v>0.45</v>
      </c>
      <c r="H590" s="141">
        <f t="shared" si="4"/>
        <v>0.45</v>
      </c>
      <c r="I590" s="141">
        <f t="shared" si="4"/>
        <v>0.45</v>
      </c>
      <c r="J590" s="141">
        <f t="shared" si="5"/>
        <v>0.45</v>
      </c>
    </row>
    <row r="591" spans="1:10" ht="45.75">
      <c r="A591" s="133">
        <f t="shared" si="1"/>
        <v>57</v>
      </c>
      <c r="B591" s="137" t="s">
        <v>224</v>
      </c>
      <c r="C591" s="138" t="s">
        <v>506</v>
      </c>
      <c r="D591" s="137" t="s">
        <v>507</v>
      </c>
      <c r="E591" s="143" t="s">
        <v>508</v>
      </c>
      <c r="F591" s="139">
        <v>378.1</v>
      </c>
      <c r="G591" s="139">
        <f t="shared" si="3"/>
        <v>94.525000000000006</v>
      </c>
      <c r="H591" s="139">
        <f>G591</f>
        <v>94.525000000000006</v>
      </c>
      <c r="I591" s="139">
        <f>G591</f>
        <v>94.525000000000006</v>
      </c>
      <c r="J591" s="139">
        <f t="shared" si="5"/>
        <v>94.525000000000006</v>
      </c>
    </row>
    <row r="592" spans="1:10" ht="54">
      <c r="A592" s="133">
        <f t="shared" si="1"/>
        <v>58</v>
      </c>
      <c r="B592" s="137"/>
      <c r="C592" s="134"/>
      <c r="D592" s="135" t="s">
        <v>519</v>
      </c>
      <c r="E592" s="143"/>
      <c r="F592" s="145"/>
      <c r="G592" s="139"/>
      <c r="H592" s="143"/>
      <c r="I592" s="143"/>
      <c r="J592" s="143"/>
    </row>
    <row r="593" spans="1:10" ht="23.25">
      <c r="A593" s="133">
        <f t="shared" si="1"/>
        <v>59</v>
      </c>
      <c r="B593" s="137" t="s">
        <v>17</v>
      </c>
      <c r="C593" s="138" t="s">
        <v>498</v>
      </c>
      <c r="D593" s="137" t="s">
        <v>17</v>
      </c>
      <c r="E593" s="10" t="s">
        <v>18</v>
      </c>
      <c r="F593" s="139">
        <v>8.3000000000000007</v>
      </c>
      <c r="G593" s="139">
        <f>F593</f>
        <v>8.3000000000000007</v>
      </c>
      <c r="H593" s="143"/>
      <c r="I593" s="143"/>
      <c r="J593" s="143"/>
    </row>
    <row r="594" spans="1:10" ht="34.5">
      <c r="A594" s="133">
        <f t="shared" si="1"/>
        <v>60</v>
      </c>
      <c r="B594" s="137" t="s">
        <v>499</v>
      </c>
      <c r="C594" s="138">
        <v>222</v>
      </c>
      <c r="D594" s="137" t="s">
        <v>499</v>
      </c>
      <c r="E594" s="10" t="s">
        <v>18</v>
      </c>
      <c r="F594" s="139">
        <v>1</v>
      </c>
      <c r="G594" s="10">
        <f>F594/4</f>
        <v>0.25</v>
      </c>
      <c r="H594" s="10">
        <f>G594</f>
        <v>0.25</v>
      </c>
      <c r="I594" s="10">
        <f>G594</f>
        <v>0.25</v>
      </c>
      <c r="J594" s="10">
        <f>G594</f>
        <v>0.25</v>
      </c>
    </row>
    <row r="595" spans="1:10" ht="23.25">
      <c r="A595" s="133">
        <f t="shared" si="1"/>
        <v>61</v>
      </c>
      <c r="B595" s="137" t="s">
        <v>62</v>
      </c>
      <c r="C595" s="138">
        <v>223</v>
      </c>
      <c r="D595" s="137" t="s">
        <v>218</v>
      </c>
      <c r="E595" s="24" t="s">
        <v>18</v>
      </c>
      <c r="F595" s="139">
        <v>700.2</v>
      </c>
      <c r="G595" s="139">
        <f>F595</f>
        <v>700.2</v>
      </c>
      <c r="H595" s="143"/>
      <c r="I595" s="143"/>
      <c r="J595" s="143"/>
    </row>
    <row r="596" spans="1:10" ht="45.75">
      <c r="A596" s="133">
        <f t="shared" si="1"/>
        <v>62</v>
      </c>
      <c r="B596" s="137" t="s">
        <v>62</v>
      </c>
      <c r="C596" s="138">
        <v>223</v>
      </c>
      <c r="D596" s="137" t="s">
        <v>515</v>
      </c>
      <c r="E596" s="24" t="s">
        <v>18</v>
      </c>
      <c r="F596" s="139">
        <v>49</v>
      </c>
      <c r="G596" s="139">
        <f>F596</f>
        <v>49</v>
      </c>
      <c r="H596" s="143"/>
      <c r="I596" s="143"/>
      <c r="J596" s="143"/>
    </row>
    <row r="597" spans="1:10" ht="23.25">
      <c r="A597" s="133">
        <f t="shared" si="1"/>
        <v>63</v>
      </c>
      <c r="B597" s="137" t="s">
        <v>62</v>
      </c>
      <c r="C597" s="138" t="s">
        <v>500</v>
      </c>
      <c r="D597" s="137" t="s">
        <v>126</v>
      </c>
      <c r="E597" s="24" t="s">
        <v>18</v>
      </c>
      <c r="F597" s="139">
        <v>200</v>
      </c>
      <c r="G597" s="139">
        <f>F597</f>
        <v>200</v>
      </c>
      <c r="H597" s="139"/>
      <c r="I597" s="139"/>
      <c r="J597" s="139"/>
    </row>
    <row r="598" spans="1:10" ht="45.75">
      <c r="A598" s="133">
        <f t="shared" si="1"/>
        <v>64</v>
      </c>
      <c r="B598" s="137" t="s">
        <v>75</v>
      </c>
      <c r="C598" s="138" t="s">
        <v>502</v>
      </c>
      <c r="D598" s="137" t="s">
        <v>75</v>
      </c>
      <c r="E598" s="143" t="s">
        <v>18</v>
      </c>
      <c r="F598" s="139">
        <v>56.7</v>
      </c>
      <c r="G598" s="139">
        <f>F598/4</f>
        <v>14.175000000000001</v>
      </c>
      <c r="H598" s="140">
        <f>G598</f>
        <v>14.175000000000001</v>
      </c>
      <c r="I598" s="140">
        <f>G598</f>
        <v>14.175000000000001</v>
      </c>
      <c r="J598" s="140">
        <f>G598</f>
        <v>14.175000000000001</v>
      </c>
    </row>
    <row r="599" spans="1:10" ht="23.25">
      <c r="A599" s="133">
        <f t="shared" si="1"/>
        <v>65</v>
      </c>
      <c r="B599" s="137" t="s">
        <v>37</v>
      </c>
      <c r="C599" s="138" t="s">
        <v>503</v>
      </c>
      <c r="D599" s="137" t="s">
        <v>37</v>
      </c>
      <c r="E599" s="10" t="s">
        <v>18</v>
      </c>
      <c r="F599" s="139">
        <v>25.1</v>
      </c>
      <c r="G599" s="139">
        <f>F599/4</f>
        <v>6.2750000000000004</v>
      </c>
      <c r="H599" s="141">
        <f>G599</f>
        <v>6.2750000000000004</v>
      </c>
      <c r="I599" s="141">
        <f>H599</f>
        <v>6.2750000000000004</v>
      </c>
      <c r="J599" s="141">
        <f>G599</f>
        <v>6.2750000000000004</v>
      </c>
    </row>
    <row r="600" spans="1:10" ht="45.75">
      <c r="A600" s="133">
        <f t="shared" si="1"/>
        <v>66</v>
      </c>
      <c r="B600" s="137" t="s">
        <v>224</v>
      </c>
      <c r="C600" s="142">
        <v>340</v>
      </c>
      <c r="D600" s="137" t="s">
        <v>225</v>
      </c>
      <c r="E600" s="24" t="s">
        <v>18</v>
      </c>
      <c r="F600" s="144">
        <v>37.5</v>
      </c>
      <c r="G600" s="139">
        <f>F600/4</f>
        <v>9.375</v>
      </c>
      <c r="H600" s="141">
        <f>G600</f>
        <v>9.375</v>
      </c>
      <c r="I600" s="141">
        <f>H600</f>
        <v>9.375</v>
      </c>
      <c r="J600" s="141">
        <f>G600</f>
        <v>9.375</v>
      </c>
    </row>
    <row r="601" spans="1:10" ht="45.75">
      <c r="A601" s="133">
        <f t="shared" ref="A601:A664" si="6">A600+1</f>
        <v>67</v>
      </c>
      <c r="B601" s="137" t="s">
        <v>224</v>
      </c>
      <c r="C601" s="138" t="s">
        <v>506</v>
      </c>
      <c r="D601" s="137" t="s">
        <v>507</v>
      </c>
      <c r="E601" s="143" t="s">
        <v>508</v>
      </c>
      <c r="F601" s="139">
        <v>567</v>
      </c>
      <c r="G601" s="139">
        <f>F601/4</f>
        <v>141.75</v>
      </c>
      <c r="H601" s="139">
        <f>G601</f>
        <v>141.75</v>
      </c>
      <c r="I601" s="139">
        <f>G601</f>
        <v>141.75</v>
      </c>
      <c r="J601" s="139">
        <f>G601</f>
        <v>141.75</v>
      </c>
    </row>
    <row r="602" spans="1:10" ht="64.5">
      <c r="A602" s="133">
        <f t="shared" si="6"/>
        <v>68</v>
      </c>
      <c r="B602" s="137"/>
      <c r="C602" s="134"/>
      <c r="D602" s="135" t="s">
        <v>520</v>
      </c>
      <c r="E602" s="143"/>
      <c r="F602" s="145"/>
      <c r="G602" s="139"/>
      <c r="H602" s="143"/>
      <c r="I602" s="143"/>
      <c r="J602" s="143"/>
    </row>
    <row r="603" spans="1:10" ht="23.25">
      <c r="A603" s="133">
        <f t="shared" si="6"/>
        <v>69</v>
      </c>
      <c r="B603" s="137" t="s">
        <v>17</v>
      </c>
      <c r="C603" s="138" t="s">
        <v>498</v>
      </c>
      <c r="D603" s="137" t="s">
        <v>17</v>
      </c>
      <c r="E603" s="10" t="s">
        <v>18</v>
      </c>
      <c r="F603" s="139">
        <v>10.1</v>
      </c>
      <c r="G603" s="139">
        <f>F603</f>
        <v>10.1</v>
      </c>
      <c r="H603" s="143"/>
      <c r="I603" s="143"/>
      <c r="J603" s="143"/>
    </row>
    <row r="604" spans="1:10" ht="34.5">
      <c r="A604" s="133">
        <f t="shared" si="6"/>
        <v>70</v>
      </c>
      <c r="B604" s="137" t="s">
        <v>499</v>
      </c>
      <c r="C604" s="138">
        <v>222</v>
      </c>
      <c r="D604" s="137" t="s">
        <v>499</v>
      </c>
      <c r="E604" s="10" t="s">
        <v>18</v>
      </c>
      <c r="F604" s="139">
        <v>1</v>
      </c>
      <c r="G604" s="10">
        <f>F604/4</f>
        <v>0.25</v>
      </c>
      <c r="H604" s="10">
        <f>G604</f>
        <v>0.25</v>
      </c>
      <c r="I604" s="10">
        <f>G604</f>
        <v>0.25</v>
      </c>
      <c r="J604" s="10">
        <f>G604</f>
        <v>0.25</v>
      </c>
    </row>
    <row r="605" spans="1:10" ht="23.25">
      <c r="A605" s="133">
        <f t="shared" si="6"/>
        <v>71</v>
      </c>
      <c r="B605" s="137" t="s">
        <v>62</v>
      </c>
      <c r="C605" s="138">
        <v>223</v>
      </c>
      <c r="D605" s="137" t="s">
        <v>218</v>
      </c>
      <c r="E605" s="24" t="s">
        <v>18</v>
      </c>
      <c r="F605" s="139">
        <v>847.84</v>
      </c>
      <c r="G605" s="139">
        <f>F605</f>
        <v>847.84</v>
      </c>
      <c r="H605" s="143"/>
      <c r="I605" s="143"/>
      <c r="J605" s="143"/>
    </row>
    <row r="606" spans="1:10" ht="23.25">
      <c r="A606" s="133">
        <f t="shared" si="6"/>
        <v>72</v>
      </c>
      <c r="B606" s="137" t="s">
        <v>62</v>
      </c>
      <c r="C606" s="138">
        <v>223</v>
      </c>
      <c r="D606" s="137" t="s">
        <v>126</v>
      </c>
      <c r="E606" s="24" t="s">
        <v>18</v>
      </c>
      <c r="F606" s="139">
        <v>572</v>
      </c>
      <c r="G606" s="139">
        <f>F606</f>
        <v>572</v>
      </c>
      <c r="H606" s="139"/>
      <c r="I606" s="139"/>
      <c r="J606" s="139"/>
    </row>
    <row r="607" spans="1:10" ht="34.5">
      <c r="A607" s="133">
        <f t="shared" si="6"/>
        <v>73</v>
      </c>
      <c r="B607" s="137" t="s">
        <v>62</v>
      </c>
      <c r="C607" s="138" t="s">
        <v>500</v>
      </c>
      <c r="D607" s="137" t="s">
        <v>510</v>
      </c>
      <c r="E607" s="24" t="s">
        <v>18</v>
      </c>
      <c r="F607" s="139">
        <v>27.96</v>
      </c>
      <c r="G607" s="139">
        <f>F607</f>
        <v>27.96</v>
      </c>
      <c r="H607" s="143"/>
      <c r="I607" s="143"/>
      <c r="J607" s="143"/>
    </row>
    <row r="608" spans="1:10" ht="23.25">
      <c r="A608" s="133">
        <f t="shared" si="6"/>
        <v>74</v>
      </c>
      <c r="B608" s="137" t="s">
        <v>62</v>
      </c>
      <c r="C608" s="138">
        <v>223</v>
      </c>
      <c r="D608" s="137" t="s">
        <v>511</v>
      </c>
      <c r="E608" s="24" t="s">
        <v>18</v>
      </c>
      <c r="F608" s="139">
        <v>20</v>
      </c>
      <c r="G608" s="139">
        <f>F608</f>
        <v>20</v>
      </c>
      <c r="H608" s="143"/>
      <c r="I608" s="143"/>
      <c r="J608" s="143"/>
    </row>
    <row r="609" spans="1:10" ht="45.75">
      <c r="A609" s="133">
        <f t="shared" si="6"/>
        <v>75</v>
      </c>
      <c r="B609" s="137" t="s">
        <v>75</v>
      </c>
      <c r="C609" s="138" t="s">
        <v>502</v>
      </c>
      <c r="D609" s="137" t="s">
        <v>75</v>
      </c>
      <c r="E609" s="24" t="s">
        <v>18</v>
      </c>
      <c r="F609" s="139">
        <v>120.2</v>
      </c>
      <c r="G609" s="144">
        <f>F609/4</f>
        <v>30.05</v>
      </c>
      <c r="H609" s="146">
        <f>G609</f>
        <v>30.05</v>
      </c>
      <c r="I609" s="146">
        <f>H609</f>
        <v>30.05</v>
      </c>
      <c r="J609" s="146">
        <f>I609</f>
        <v>30.05</v>
      </c>
    </row>
    <row r="610" spans="1:10" ht="23.25">
      <c r="A610" s="133">
        <f t="shared" si="6"/>
        <v>76</v>
      </c>
      <c r="B610" s="137" t="s">
        <v>37</v>
      </c>
      <c r="C610" s="138" t="s">
        <v>503</v>
      </c>
      <c r="D610" s="137" t="s">
        <v>37</v>
      </c>
      <c r="E610" s="10" t="s">
        <v>18</v>
      </c>
      <c r="F610" s="139">
        <v>21.1</v>
      </c>
      <c r="G610" s="139">
        <f>F610/4</f>
        <v>5.2750000000000004</v>
      </c>
      <c r="H610" s="141">
        <f t="shared" ref="H610:I612" si="7">G610</f>
        <v>5.2750000000000004</v>
      </c>
      <c r="I610" s="141">
        <f t="shared" si="7"/>
        <v>5.2750000000000004</v>
      </c>
      <c r="J610" s="141">
        <f>G610</f>
        <v>5.2750000000000004</v>
      </c>
    </row>
    <row r="611" spans="1:10" ht="45.75">
      <c r="A611" s="133">
        <f t="shared" si="6"/>
        <v>77</v>
      </c>
      <c r="B611" s="137" t="s">
        <v>224</v>
      </c>
      <c r="C611" s="142">
        <v>340</v>
      </c>
      <c r="D611" s="137" t="s">
        <v>505</v>
      </c>
      <c r="E611" s="24" t="s">
        <v>18</v>
      </c>
      <c r="F611" s="144">
        <v>10.77</v>
      </c>
      <c r="G611" s="139">
        <f>F611/4</f>
        <v>2.6924999999999999</v>
      </c>
      <c r="H611" s="141">
        <f t="shared" si="7"/>
        <v>2.6924999999999999</v>
      </c>
      <c r="I611" s="141">
        <f t="shared" si="7"/>
        <v>2.6924999999999999</v>
      </c>
      <c r="J611" s="141">
        <f>G611</f>
        <v>2.6924999999999999</v>
      </c>
    </row>
    <row r="612" spans="1:10" ht="45.75">
      <c r="A612" s="133">
        <f t="shared" si="6"/>
        <v>78</v>
      </c>
      <c r="B612" s="137" t="s">
        <v>224</v>
      </c>
      <c r="C612" s="142">
        <v>340</v>
      </c>
      <c r="D612" s="137" t="s">
        <v>512</v>
      </c>
      <c r="E612" s="24" t="s">
        <v>18</v>
      </c>
      <c r="F612" s="144">
        <v>41.73</v>
      </c>
      <c r="G612" s="139">
        <f>F612/4</f>
        <v>10.432499999999999</v>
      </c>
      <c r="H612" s="141">
        <f t="shared" si="7"/>
        <v>10.432499999999999</v>
      </c>
      <c r="I612" s="141">
        <f t="shared" si="7"/>
        <v>10.432499999999999</v>
      </c>
      <c r="J612" s="141">
        <f>G612</f>
        <v>10.432499999999999</v>
      </c>
    </row>
    <row r="613" spans="1:10" ht="45.75">
      <c r="A613" s="133">
        <f t="shared" si="6"/>
        <v>79</v>
      </c>
      <c r="B613" s="137" t="s">
        <v>224</v>
      </c>
      <c r="C613" s="138" t="s">
        <v>506</v>
      </c>
      <c r="D613" s="137" t="s">
        <v>507</v>
      </c>
      <c r="E613" s="143" t="s">
        <v>508</v>
      </c>
      <c r="F613" s="139">
        <v>793.8</v>
      </c>
      <c r="G613" s="139">
        <f>F613/4</f>
        <v>198.45</v>
      </c>
      <c r="H613" s="139">
        <f>G613</f>
        <v>198.45</v>
      </c>
      <c r="I613" s="139">
        <f>G613</f>
        <v>198.45</v>
      </c>
      <c r="J613" s="139">
        <f>G613</f>
        <v>198.45</v>
      </c>
    </row>
    <row r="614" spans="1:10" ht="54">
      <c r="A614" s="133">
        <f t="shared" si="6"/>
        <v>80</v>
      </c>
      <c r="B614" s="137"/>
      <c r="C614" s="134"/>
      <c r="D614" s="135" t="s">
        <v>521</v>
      </c>
      <c r="E614" s="143"/>
      <c r="F614" s="145"/>
      <c r="G614" s="139"/>
      <c r="H614" s="143"/>
      <c r="I614" s="143"/>
      <c r="J614" s="143"/>
    </row>
    <row r="615" spans="1:10" ht="23.25">
      <c r="A615" s="133">
        <f t="shared" si="6"/>
        <v>81</v>
      </c>
      <c r="B615" s="137" t="s">
        <v>17</v>
      </c>
      <c r="C615" s="138" t="s">
        <v>498</v>
      </c>
      <c r="D615" s="137" t="s">
        <v>17</v>
      </c>
      <c r="E615" s="10" t="s">
        <v>18</v>
      </c>
      <c r="F615" s="139">
        <v>12.5</v>
      </c>
      <c r="G615" s="139">
        <f>F615</f>
        <v>12.5</v>
      </c>
      <c r="H615" s="143"/>
      <c r="I615" s="143"/>
      <c r="J615" s="143"/>
    </row>
    <row r="616" spans="1:10" ht="34.5">
      <c r="A616" s="133">
        <f t="shared" si="6"/>
        <v>82</v>
      </c>
      <c r="B616" s="137" t="s">
        <v>499</v>
      </c>
      <c r="C616" s="138">
        <v>222</v>
      </c>
      <c r="D616" s="137" t="s">
        <v>499</v>
      </c>
      <c r="E616" s="10" t="s">
        <v>18</v>
      </c>
      <c r="F616" s="139">
        <v>1</v>
      </c>
      <c r="G616" s="10">
        <f>F616/4</f>
        <v>0.25</v>
      </c>
      <c r="H616" s="10">
        <f>G616</f>
        <v>0.25</v>
      </c>
      <c r="I616" s="10">
        <f>G616</f>
        <v>0.25</v>
      </c>
      <c r="J616" s="10">
        <f>G616</f>
        <v>0.25</v>
      </c>
    </row>
    <row r="617" spans="1:10" ht="23.25">
      <c r="A617" s="133">
        <f t="shared" si="6"/>
        <v>83</v>
      </c>
      <c r="B617" s="137" t="s">
        <v>62</v>
      </c>
      <c r="C617" s="138">
        <v>223</v>
      </c>
      <c r="D617" s="137" t="s">
        <v>218</v>
      </c>
      <c r="E617" s="24" t="s">
        <v>18</v>
      </c>
      <c r="F617" s="139">
        <v>809.52</v>
      </c>
      <c r="G617" s="139">
        <f>F617</f>
        <v>809.52</v>
      </c>
      <c r="H617" s="143"/>
      <c r="I617" s="143"/>
      <c r="J617" s="143"/>
    </row>
    <row r="618" spans="1:10" ht="23.25">
      <c r="A618" s="133">
        <f t="shared" si="6"/>
        <v>84</v>
      </c>
      <c r="B618" s="137" t="s">
        <v>62</v>
      </c>
      <c r="C618" s="138">
        <v>223</v>
      </c>
      <c r="D618" s="137" t="s">
        <v>126</v>
      </c>
      <c r="E618" s="24" t="s">
        <v>18</v>
      </c>
      <c r="F618" s="139">
        <v>564</v>
      </c>
      <c r="G618" s="139">
        <f>F618</f>
        <v>564</v>
      </c>
      <c r="H618" s="143"/>
      <c r="I618" s="143"/>
      <c r="J618" s="143"/>
    </row>
    <row r="619" spans="1:10" ht="34.5">
      <c r="A619" s="133">
        <f t="shared" si="6"/>
        <v>85</v>
      </c>
      <c r="B619" s="137" t="s">
        <v>62</v>
      </c>
      <c r="C619" s="138" t="s">
        <v>500</v>
      </c>
      <c r="D619" s="137" t="s">
        <v>522</v>
      </c>
      <c r="E619" s="24" t="s">
        <v>18</v>
      </c>
      <c r="F619" s="139">
        <v>74.180000000000007</v>
      </c>
      <c r="G619" s="139">
        <f>F619</f>
        <v>74.180000000000007</v>
      </c>
      <c r="H619" s="143"/>
      <c r="I619" s="143"/>
      <c r="J619" s="143"/>
    </row>
    <row r="620" spans="1:10" ht="45.75">
      <c r="A620" s="133">
        <f t="shared" si="6"/>
        <v>86</v>
      </c>
      <c r="B620" s="137" t="s">
        <v>75</v>
      </c>
      <c r="C620" s="138" t="s">
        <v>502</v>
      </c>
      <c r="D620" s="137" t="s">
        <v>75</v>
      </c>
      <c r="E620" s="24" t="s">
        <v>18</v>
      </c>
      <c r="F620" s="139">
        <v>94.7</v>
      </c>
      <c r="G620" s="139">
        <f>F620/4</f>
        <v>23.675000000000001</v>
      </c>
      <c r="H620" s="140">
        <f>G620</f>
        <v>23.675000000000001</v>
      </c>
      <c r="I620" s="140">
        <f>G620</f>
        <v>23.675000000000001</v>
      </c>
      <c r="J620" s="140">
        <f>G620</f>
        <v>23.675000000000001</v>
      </c>
    </row>
    <row r="621" spans="1:10" ht="23.25">
      <c r="A621" s="133">
        <f t="shared" si="6"/>
        <v>87</v>
      </c>
      <c r="B621" s="137" t="s">
        <v>37</v>
      </c>
      <c r="C621" s="138" t="s">
        <v>503</v>
      </c>
      <c r="D621" s="137" t="s">
        <v>37</v>
      </c>
      <c r="E621" s="10" t="s">
        <v>18</v>
      </c>
      <c r="F621" s="139">
        <v>27.1</v>
      </c>
      <c r="G621" s="139">
        <f>F621/4</f>
        <v>6.7750000000000004</v>
      </c>
      <c r="H621" s="141">
        <f>G621</f>
        <v>6.7750000000000004</v>
      </c>
      <c r="I621" s="141">
        <f>H621</f>
        <v>6.7750000000000004</v>
      </c>
      <c r="J621" s="141">
        <f>G621</f>
        <v>6.7750000000000004</v>
      </c>
    </row>
    <row r="622" spans="1:10" ht="45.75">
      <c r="A622" s="133">
        <f t="shared" si="6"/>
        <v>88</v>
      </c>
      <c r="B622" s="137" t="s">
        <v>224</v>
      </c>
      <c r="C622" s="142">
        <v>340</v>
      </c>
      <c r="D622" s="137" t="s">
        <v>512</v>
      </c>
      <c r="E622" s="24" t="s">
        <v>18</v>
      </c>
      <c r="F622" s="144">
        <v>59</v>
      </c>
      <c r="G622" s="139">
        <f>F622/4</f>
        <v>14.75</v>
      </c>
      <c r="H622" s="141">
        <f>G622</f>
        <v>14.75</v>
      </c>
      <c r="I622" s="141">
        <f>H622</f>
        <v>14.75</v>
      </c>
      <c r="J622" s="141">
        <f>G622</f>
        <v>14.75</v>
      </c>
    </row>
    <row r="623" spans="1:10" ht="45.75">
      <c r="A623" s="133">
        <f t="shared" si="6"/>
        <v>89</v>
      </c>
      <c r="B623" s="137" t="s">
        <v>224</v>
      </c>
      <c r="C623" s="142">
        <v>340</v>
      </c>
      <c r="D623" s="137" t="s">
        <v>505</v>
      </c>
      <c r="E623" s="24" t="s">
        <v>18</v>
      </c>
      <c r="F623" s="144">
        <v>11</v>
      </c>
      <c r="G623" s="139">
        <f>F623/4</f>
        <v>2.75</v>
      </c>
      <c r="H623" s="141">
        <f>G623</f>
        <v>2.75</v>
      </c>
      <c r="I623" s="141">
        <f>H623</f>
        <v>2.75</v>
      </c>
      <c r="J623" s="141">
        <f>G623</f>
        <v>2.75</v>
      </c>
    </row>
    <row r="624" spans="1:10" ht="45.75">
      <c r="A624" s="133">
        <f t="shared" si="6"/>
        <v>90</v>
      </c>
      <c r="B624" s="137" t="s">
        <v>224</v>
      </c>
      <c r="C624" s="138" t="s">
        <v>506</v>
      </c>
      <c r="D624" s="137" t="s">
        <v>507</v>
      </c>
      <c r="E624" s="143" t="s">
        <v>508</v>
      </c>
      <c r="F624" s="139">
        <v>1058.4000000000001</v>
      </c>
      <c r="G624" s="139">
        <f>F624/4</f>
        <v>264.60000000000002</v>
      </c>
      <c r="H624" s="139">
        <f>G624</f>
        <v>264.60000000000002</v>
      </c>
      <c r="I624" s="139">
        <f>G624</f>
        <v>264.60000000000002</v>
      </c>
      <c r="J624" s="139">
        <f>G624</f>
        <v>264.60000000000002</v>
      </c>
    </row>
    <row r="625" spans="1:10" ht="54">
      <c r="A625" s="133">
        <f t="shared" si="6"/>
        <v>91</v>
      </c>
      <c r="B625" s="137"/>
      <c r="C625" s="134"/>
      <c r="D625" s="135" t="s">
        <v>523</v>
      </c>
      <c r="E625" s="143"/>
      <c r="F625" s="145"/>
      <c r="G625" s="139"/>
      <c r="H625" s="143"/>
      <c r="I625" s="143"/>
      <c r="J625" s="143"/>
    </row>
    <row r="626" spans="1:10" ht="23.25">
      <c r="A626" s="133">
        <f t="shared" si="6"/>
        <v>92</v>
      </c>
      <c r="B626" s="137" t="s">
        <v>17</v>
      </c>
      <c r="C626" s="138" t="s">
        <v>498</v>
      </c>
      <c r="D626" s="137" t="s">
        <v>17</v>
      </c>
      <c r="E626" s="10" t="s">
        <v>18</v>
      </c>
      <c r="F626" s="139">
        <v>4.2</v>
      </c>
      <c r="G626" s="139">
        <f>F626</f>
        <v>4.2</v>
      </c>
      <c r="H626" s="143"/>
      <c r="I626" s="143"/>
      <c r="J626" s="143"/>
    </row>
    <row r="627" spans="1:10" ht="34.5">
      <c r="A627" s="133">
        <f t="shared" si="6"/>
        <v>93</v>
      </c>
      <c r="B627" s="137" t="s">
        <v>499</v>
      </c>
      <c r="C627" s="138">
        <v>222</v>
      </c>
      <c r="D627" s="137" t="s">
        <v>499</v>
      </c>
      <c r="E627" s="10" t="s">
        <v>18</v>
      </c>
      <c r="F627" s="139">
        <v>6</v>
      </c>
      <c r="G627" s="10">
        <f>F627/4</f>
        <v>1.5</v>
      </c>
      <c r="H627" s="10">
        <f>G627</f>
        <v>1.5</v>
      </c>
      <c r="I627" s="10">
        <f>G627</f>
        <v>1.5</v>
      </c>
      <c r="J627" s="10">
        <f>G627</f>
        <v>1.5</v>
      </c>
    </row>
    <row r="628" spans="1:10" ht="23.25">
      <c r="A628" s="133">
        <f t="shared" si="6"/>
        <v>94</v>
      </c>
      <c r="B628" s="137" t="s">
        <v>62</v>
      </c>
      <c r="C628" s="138">
        <v>223</v>
      </c>
      <c r="D628" s="137" t="s">
        <v>218</v>
      </c>
      <c r="E628" s="24" t="s">
        <v>18</v>
      </c>
      <c r="F628" s="139">
        <v>321.77999999999997</v>
      </c>
      <c r="G628" s="139">
        <f>F628</f>
        <v>321.77999999999997</v>
      </c>
      <c r="H628" s="139"/>
      <c r="I628" s="139"/>
      <c r="J628" s="139"/>
    </row>
    <row r="629" spans="1:10" ht="23.25">
      <c r="A629" s="133">
        <f t="shared" si="6"/>
        <v>95</v>
      </c>
      <c r="B629" s="137" t="s">
        <v>62</v>
      </c>
      <c r="C629" s="138">
        <v>223</v>
      </c>
      <c r="D629" s="137" t="s">
        <v>126</v>
      </c>
      <c r="E629" s="24" t="s">
        <v>18</v>
      </c>
      <c r="F629" s="139">
        <v>180</v>
      </c>
      <c r="G629" s="139">
        <f>F629</f>
        <v>180</v>
      </c>
      <c r="H629" s="143"/>
      <c r="I629" s="143"/>
      <c r="J629" s="143"/>
    </row>
    <row r="630" spans="1:10" ht="34.5">
      <c r="A630" s="133">
        <f t="shared" si="6"/>
        <v>96</v>
      </c>
      <c r="B630" s="137" t="s">
        <v>62</v>
      </c>
      <c r="C630" s="138" t="s">
        <v>500</v>
      </c>
      <c r="D630" s="137" t="s">
        <v>510</v>
      </c>
      <c r="E630" s="24" t="s">
        <v>18</v>
      </c>
      <c r="F630" s="139">
        <v>37.42</v>
      </c>
      <c r="G630" s="139">
        <f>F630</f>
        <v>37.42</v>
      </c>
      <c r="H630" s="143"/>
      <c r="I630" s="143"/>
      <c r="J630" s="143"/>
    </row>
    <row r="631" spans="1:10" ht="45.75">
      <c r="A631" s="133">
        <f t="shared" si="6"/>
        <v>97</v>
      </c>
      <c r="B631" s="137" t="s">
        <v>75</v>
      </c>
      <c r="C631" s="138" t="s">
        <v>502</v>
      </c>
      <c r="D631" s="137" t="s">
        <v>75</v>
      </c>
      <c r="E631" s="24" t="s">
        <v>18</v>
      </c>
      <c r="F631" s="139">
        <v>39.799999999999997</v>
      </c>
      <c r="G631" s="139">
        <f>F631/4</f>
        <v>9.9499999999999993</v>
      </c>
      <c r="H631" s="140">
        <f>G631</f>
        <v>9.9499999999999993</v>
      </c>
      <c r="I631" s="140">
        <f>G631</f>
        <v>9.9499999999999993</v>
      </c>
      <c r="J631" s="140">
        <f>G631</f>
        <v>9.9499999999999993</v>
      </c>
    </row>
    <row r="632" spans="1:10" ht="23.25">
      <c r="A632" s="133">
        <f t="shared" si="6"/>
        <v>98</v>
      </c>
      <c r="B632" s="137" t="s">
        <v>37</v>
      </c>
      <c r="C632" s="138" t="s">
        <v>503</v>
      </c>
      <c r="D632" s="137" t="s">
        <v>37</v>
      </c>
      <c r="E632" s="10" t="s">
        <v>18</v>
      </c>
      <c r="F632" s="139">
        <v>16.3</v>
      </c>
      <c r="G632" s="139">
        <f>F632/4</f>
        <v>4.0750000000000002</v>
      </c>
      <c r="H632" s="141">
        <f>G632</f>
        <v>4.0750000000000002</v>
      </c>
      <c r="I632" s="141">
        <f>H632</f>
        <v>4.0750000000000002</v>
      </c>
      <c r="J632" s="141">
        <f>G632</f>
        <v>4.0750000000000002</v>
      </c>
    </row>
    <row r="633" spans="1:10" ht="45.75">
      <c r="A633" s="133">
        <f t="shared" si="6"/>
        <v>99</v>
      </c>
      <c r="B633" s="137" t="s">
        <v>224</v>
      </c>
      <c r="C633" s="142">
        <v>340</v>
      </c>
      <c r="D633" s="137" t="s">
        <v>505</v>
      </c>
      <c r="E633" s="24" t="s">
        <v>18</v>
      </c>
      <c r="F633" s="144">
        <v>4.28</v>
      </c>
      <c r="G633" s="139">
        <f>F633/4</f>
        <v>1.07</v>
      </c>
      <c r="H633" s="141">
        <f>G633</f>
        <v>1.07</v>
      </c>
      <c r="I633" s="141">
        <f>H633</f>
        <v>1.07</v>
      </c>
      <c r="J633" s="141">
        <f>G633</f>
        <v>1.07</v>
      </c>
    </row>
    <row r="634" spans="1:10" ht="45.75">
      <c r="A634" s="133">
        <f t="shared" si="6"/>
        <v>100</v>
      </c>
      <c r="B634" s="137" t="s">
        <v>224</v>
      </c>
      <c r="C634" s="142">
        <v>340</v>
      </c>
      <c r="D634" s="137" t="s">
        <v>512</v>
      </c>
      <c r="E634" s="24" t="s">
        <v>18</v>
      </c>
      <c r="F634" s="144">
        <v>20.72</v>
      </c>
      <c r="G634" s="139">
        <f>F634/4</f>
        <v>5.18</v>
      </c>
      <c r="H634" s="141">
        <f>G634</f>
        <v>5.18</v>
      </c>
      <c r="I634" s="141">
        <f>H634</f>
        <v>5.18</v>
      </c>
      <c r="J634" s="141">
        <f>G634</f>
        <v>5.18</v>
      </c>
    </row>
    <row r="635" spans="1:10" ht="45.75">
      <c r="A635" s="133">
        <f t="shared" si="6"/>
        <v>101</v>
      </c>
      <c r="B635" s="137" t="s">
        <v>224</v>
      </c>
      <c r="C635" s="138" t="s">
        <v>506</v>
      </c>
      <c r="D635" s="137" t="s">
        <v>507</v>
      </c>
      <c r="E635" s="143" t="s">
        <v>508</v>
      </c>
      <c r="F635" s="139">
        <v>396</v>
      </c>
      <c r="G635" s="139">
        <f>F635/4</f>
        <v>99</v>
      </c>
      <c r="H635" s="139">
        <f>G635</f>
        <v>99</v>
      </c>
      <c r="I635" s="139">
        <f>G635</f>
        <v>99</v>
      </c>
      <c r="J635" s="139">
        <f>G635</f>
        <v>99</v>
      </c>
    </row>
    <row r="636" spans="1:10" ht="64.5">
      <c r="A636" s="133">
        <f t="shared" si="6"/>
        <v>102</v>
      </c>
      <c r="B636" s="137"/>
      <c r="C636" s="134"/>
      <c r="D636" s="135" t="s">
        <v>524</v>
      </c>
      <c r="E636" s="143"/>
      <c r="F636" s="145"/>
      <c r="G636" s="144"/>
      <c r="H636" s="143"/>
      <c r="I636" s="143"/>
      <c r="J636" s="143"/>
    </row>
    <row r="637" spans="1:10" ht="23.25">
      <c r="A637" s="133">
        <f t="shared" si="6"/>
        <v>103</v>
      </c>
      <c r="B637" s="137" t="s">
        <v>17</v>
      </c>
      <c r="C637" s="138" t="s">
        <v>498</v>
      </c>
      <c r="D637" s="137" t="s">
        <v>17</v>
      </c>
      <c r="E637" s="10" t="s">
        <v>18</v>
      </c>
      <c r="F637" s="139">
        <v>4.2</v>
      </c>
      <c r="G637" s="139">
        <f>F637</f>
        <v>4.2</v>
      </c>
      <c r="H637" s="143"/>
      <c r="I637" s="143"/>
      <c r="J637" s="143"/>
    </row>
    <row r="638" spans="1:10" ht="34.5">
      <c r="A638" s="133">
        <f t="shared" si="6"/>
        <v>104</v>
      </c>
      <c r="B638" s="137" t="s">
        <v>499</v>
      </c>
      <c r="C638" s="138">
        <v>222</v>
      </c>
      <c r="D638" s="137" t="s">
        <v>499</v>
      </c>
      <c r="E638" s="10" t="s">
        <v>18</v>
      </c>
      <c r="F638" s="139">
        <v>2.5</v>
      </c>
      <c r="G638" s="10">
        <f>F638/4</f>
        <v>0.625</v>
      </c>
      <c r="H638" s="10">
        <f>G638</f>
        <v>0.625</v>
      </c>
      <c r="I638" s="10">
        <f>G638</f>
        <v>0.625</v>
      </c>
      <c r="J638" s="10">
        <f>G638</f>
        <v>0.625</v>
      </c>
    </row>
    <row r="639" spans="1:10" ht="23.25">
      <c r="A639" s="133">
        <f t="shared" si="6"/>
        <v>105</v>
      </c>
      <c r="B639" s="137" t="s">
        <v>62</v>
      </c>
      <c r="C639" s="138">
        <v>223</v>
      </c>
      <c r="D639" s="137" t="s">
        <v>218</v>
      </c>
      <c r="E639" s="24" t="s">
        <v>18</v>
      </c>
      <c r="F639" s="139">
        <v>727.25</v>
      </c>
      <c r="G639" s="139">
        <f>F639</f>
        <v>727.25</v>
      </c>
      <c r="H639" s="139"/>
      <c r="I639" s="139"/>
      <c r="J639" s="139"/>
    </row>
    <row r="640" spans="1:10" ht="23.25">
      <c r="A640" s="133">
        <f t="shared" si="6"/>
        <v>106</v>
      </c>
      <c r="B640" s="137" t="s">
        <v>62</v>
      </c>
      <c r="C640" s="138">
        <v>223</v>
      </c>
      <c r="D640" s="137" t="s">
        <v>221</v>
      </c>
      <c r="E640" s="24" t="s">
        <v>18</v>
      </c>
      <c r="F640" s="139">
        <v>20.05</v>
      </c>
      <c r="G640" s="139">
        <f>F640</f>
        <v>20.05</v>
      </c>
      <c r="H640" s="143"/>
      <c r="I640" s="143"/>
      <c r="J640" s="143"/>
    </row>
    <row r="641" spans="1:10" ht="23.25">
      <c r="A641" s="133">
        <f t="shared" si="6"/>
        <v>107</v>
      </c>
      <c r="B641" s="137" t="s">
        <v>62</v>
      </c>
      <c r="C641" s="138" t="s">
        <v>500</v>
      </c>
      <c r="D641" s="137" t="s">
        <v>126</v>
      </c>
      <c r="E641" s="24" t="s">
        <v>18</v>
      </c>
      <c r="F641" s="139">
        <v>180.8</v>
      </c>
      <c r="G641" s="139">
        <f>F641</f>
        <v>180.8</v>
      </c>
      <c r="H641" s="143"/>
      <c r="I641" s="143"/>
      <c r="J641" s="143"/>
    </row>
    <row r="642" spans="1:10" ht="45.75">
      <c r="A642" s="133">
        <f t="shared" si="6"/>
        <v>108</v>
      </c>
      <c r="B642" s="137" t="s">
        <v>75</v>
      </c>
      <c r="C642" s="138" t="s">
        <v>502</v>
      </c>
      <c r="D642" s="137" t="s">
        <v>75</v>
      </c>
      <c r="E642" s="24" t="s">
        <v>18</v>
      </c>
      <c r="F642" s="139">
        <v>57</v>
      </c>
      <c r="G642" s="139">
        <f t="shared" ref="G642:G647" si="8">F642/4</f>
        <v>14.25</v>
      </c>
      <c r="H642" s="140">
        <f t="shared" ref="H642:H647" si="9">G642</f>
        <v>14.25</v>
      </c>
      <c r="I642" s="140">
        <f>G642</f>
        <v>14.25</v>
      </c>
      <c r="J642" s="140">
        <f t="shared" ref="J642:J647" si="10">G642</f>
        <v>14.25</v>
      </c>
    </row>
    <row r="643" spans="1:10" ht="23.25">
      <c r="A643" s="133">
        <f t="shared" si="6"/>
        <v>109</v>
      </c>
      <c r="B643" s="137" t="s">
        <v>37</v>
      </c>
      <c r="C643" s="138" t="s">
        <v>503</v>
      </c>
      <c r="D643" s="137" t="s">
        <v>37</v>
      </c>
      <c r="E643" s="10" t="s">
        <v>18</v>
      </c>
      <c r="F643" s="139">
        <v>26.3</v>
      </c>
      <c r="G643" s="139">
        <f t="shared" si="8"/>
        <v>6.5750000000000002</v>
      </c>
      <c r="H643" s="141">
        <f t="shared" si="9"/>
        <v>6.5750000000000002</v>
      </c>
      <c r="I643" s="141">
        <f>H643</f>
        <v>6.5750000000000002</v>
      </c>
      <c r="J643" s="141">
        <f t="shared" si="10"/>
        <v>6.5750000000000002</v>
      </c>
    </row>
    <row r="644" spans="1:10" ht="45.75">
      <c r="A644" s="133">
        <f t="shared" si="6"/>
        <v>110</v>
      </c>
      <c r="B644" s="137" t="s">
        <v>224</v>
      </c>
      <c r="C644" s="142">
        <v>340</v>
      </c>
      <c r="D644" s="137" t="s">
        <v>518</v>
      </c>
      <c r="E644" s="24" t="s">
        <v>18</v>
      </c>
      <c r="F644" s="144">
        <v>7.75</v>
      </c>
      <c r="G644" s="139">
        <f t="shared" si="8"/>
        <v>1.9375</v>
      </c>
      <c r="H644" s="141">
        <f t="shared" si="9"/>
        <v>1.9375</v>
      </c>
      <c r="I644" s="141">
        <f>H644</f>
        <v>1.9375</v>
      </c>
      <c r="J644" s="141">
        <f t="shared" si="10"/>
        <v>1.9375</v>
      </c>
    </row>
    <row r="645" spans="1:10" ht="45.75">
      <c r="A645" s="133">
        <f t="shared" si="6"/>
        <v>111</v>
      </c>
      <c r="B645" s="137" t="s">
        <v>224</v>
      </c>
      <c r="C645" s="142">
        <v>340</v>
      </c>
      <c r="D645" s="137" t="s">
        <v>512</v>
      </c>
      <c r="E645" s="24" t="s">
        <v>18</v>
      </c>
      <c r="F645" s="144">
        <v>11</v>
      </c>
      <c r="G645" s="139">
        <f t="shared" si="8"/>
        <v>2.75</v>
      </c>
      <c r="H645" s="141">
        <f t="shared" si="9"/>
        <v>2.75</v>
      </c>
      <c r="I645" s="141">
        <f>H645</f>
        <v>2.75</v>
      </c>
      <c r="J645" s="141">
        <f t="shared" si="10"/>
        <v>2.75</v>
      </c>
    </row>
    <row r="646" spans="1:10" ht="45.75">
      <c r="A646" s="133">
        <f t="shared" si="6"/>
        <v>112</v>
      </c>
      <c r="B646" s="137" t="s">
        <v>224</v>
      </c>
      <c r="C646" s="142">
        <v>340</v>
      </c>
      <c r="D646" s="137" t="s">
        <v>518</v>
      </c>
      <c r="E646" s="24" t="s">
        <v>18</v>
      </c>
      <c r="F646" s="144">
        <v>10</v>
      </c>
      <c r="G646" s="139">
        <f t="shared" si="8"/>
        <v>2.5</v>
      </c>
      <c r="H646" s="141">
        <f t="shared" si="9"/>
        <v>2.5</v>
      </c>
      <c r="I646" s="141">
        <f>H646</f>
        <v>2.5</v>
      </c>
      <c r="J646" s="141">
        <f t="shared" si="10"/>
        <v>2.5</v>
      </c>
    </row>
    <row r="647" spans="1:10" ht="45.75">
      <c r="A647" s="133">
        <f t="shared" si="6"/>
        <v>113</v>
      </c>
      <c r="B647" s="137" t="s">
        <v>224</v>
      </c>
      <c r="C647" s="138" t="s">
        <v>506</v>
      </c>
      <c r="D647" s="137" t="s">
        <v>507</v>
      </c>
      <c r="E647" s="143" t="s">
        <v>508</v>
      </c>
      <c r="F647" s="139">
        <v>434.7</v>
      </c>
      <c r="G647" s="139">
        <f t="shared" si="8"/>
        <v>108.675</v>
      </c>
      <c r="H647" s="139">
        <f t="shared" si="9"/>
        <v>108.675</v>
      </c>
      <c r="I647" s="139">
        <f>G647</f>
        <v>108.675</v>
      </c>
      <c r="J647" s="139">
        <f t="shared" si="10"/>
        <v>108.675</v>
      </c>
    </row>
    <row r="648" spans="1:10" ht="43.5">
      <c r="A648" s="133">
        <f t="shared" si="6"/>
        <v>114</v>
      </c>
      <c r="B648" s="137"/>
      <c r="C648" s="134"/>
      <c r="D648" s="135" t="s">
        <v>525</v>
      </c>
      <c r="E648" s="143"/>
      <c r="F648" s="145"/>
      <c r="G648" s="143"/>
      <c r="H648" s="143"/>
      <c r="I648" s="143"/>
      <c r="J648" s="143"/>
    </row>
    <row r="649" spans="1:10" ht="23.25">
      <c r="A649" s="133">
        <f t="shared" si="6"/>
        <v>115</v>
      </c>
      <c r="B649" s="137" t="s">
        <v>17</v>
      </c>
      <c r="C649" s="138" t="s">
        <v>498</v>
      </c>
      <c r="D649" s="137" t="s">
        <v>17</v>
      </c>
      <c r="E649" s="10" t="s">
        <v>18</v>
      </c>
      <c r="F649" s="139">
        <v>4.2</v>
      </c>
      <c r="G649" s="139">
        <f>F649</f>
        <v>4.2</v>
      </c>
      <c r="H649" s="143"/>
      <c r="I649" s="143"/>
      <c r="J649" s="143"/>
    </row>
    <row r="650" spans="1:10" ht="34.5">
      <c r="A650" s="133">
        <f t="shared" si="6"/>
        <v>116</v>
      </c>
      <c r="B650" s="137" t="s">
        <v>499</v>
      </c>
      <c r="C650" s="138">
        <v>222</v>
      </c>
      <c r="D650" s="137" t="s">
        <v>499</v>
      </c>
      <c r="E650" s="10" t="s">
        <v>18</v>
      </c>
      <c r="F650" s="139">
        <v>5</v>
      </c>
      <c r="G650" s="10">
        <f>F650/4</f>
        <v>1.25</v>
      </c>
      <c r="H650" s="10">
        <f>G650</f>
        <v>1.25</v>
      </c>
      <c r="I650" s="10">
        <f>G650</f>
        <v>1.25</v>
      </c>
      <c r="J650" s="10">
        <f>G650</f>
        <v>1.25</v>
      </c>
    </row>
    <row r="651" spans="1:10" ht="23.25">
      <c r="A651" s="133">
        <f t="shared" si="6"/>
        <v>117</v>
      </c>
      <c r="B651" s="137" t="s">
        <v>62</v>
      </c>
      <c r="C651" s="138">
        <v>223</v>
      </c>
      <c r="D651" s="137" t="s">
        <v>126</v>
      </c>
      <c r="E651" s="24" t="s">
        <v>18</v>
      </c>
      <c r="F651" s="139">
        <v>104</v>
      </c>
      <c r="G651" s="139">
        <f>F651</f>
        <v>104</v>
      </c>
      <c r="H651" s="139"/>
      <c r="I651" s="139"/>
      <c r="J651" s="139"/>
    </row>
    <row r="652" spans="1:10" ht="23.25">
      <c r="A652" s="133">
        <f t="shared" si="6"/>
        <v>118</v>
      </c>
      <c r="B652" s="137" t="s">
        <v>62</v>
      </c>
      <c r="C652" s="138" t="s">
        <v>500</v>
      </c>
      <c r="D652" s="137" t="s">
        <v>218</v>
      </c>
      <c r="E652" s="24" t="s">
        <v>18</v>
      </c>
      <c r="F652" s="139">
        <v>242.5</v>
      </c>
      <c r="G652" s="139">
        <f>F652</f>
        <v>242.5</v>
      </c>
      <c r="H652" s="143"/>
      <c r="I652" s="143"/>
      <c r="J652" s="143"/>
    </row>
    <row r="653" spans="1:10" ht="23.25">
      <c r="A653" s="133">
        <f t="shared" si="6"/>
        <v>119</v>
      </c>
      <c r="B653" s="137" t="s">
        <v>62</v>
      </c>
      <c r="C653" s="138">
        <v>223</v>
      </c>
      <c r="D653" s="137" t="s">
        <v>511</v>
      </c>
      <c r="E653" s="24" t="s">
        <v>18</v>
      </c>
      <c r="F653" s="139">
        <v>6</v>
      </c>
      <c r="G653" s="139">
        <f>F653</f>
        <v>6</v>
      </c>
      <c r="H653" s="143"/>
      <c r="I653" s="143"/>
      <c r="J653" s="143"/>
    </row>
    <row r="654" spans="1:10" ht="45.75">
      <c r="A654" s="133">
        <f t="shared" si="6"/>
        <v>120</v>
      </c>
      <c r="B654" s="137" t="s">
        <v>75</v>
      </c>
      <c r="C654" s="138" t="s">
        <v>502</v>
      </c>
      <c r="D654" s="137" t="s">
        <v>75</v>
      </c>
      <c r="E654" s="24" t="s">
        <v>18</v>
      </c>
      <c r="F654" s="139">
        <v>119.5</v>
      </c>
      <c r="G654" s="139">
        <f t="shared" ref="G654:G659" si="11">F654/4</f>
        <v>29.875</v>
      </c>
      <c r="H654" s="146">
        <f>G654</f>
        <v>29.875</v>
      </c>
      <c r="I654" s="146">
        <f>H654</f>
        <v>29.875</v>
      </c>
      <c r="J654" s="146">
        <f>I654</f>
        <v>29.875</v>
      </c>
    </row>
    <row r="655" spans="1:10" ht="23.25">
      <c r="A655" s="133">
        <f t="shared" si="6"/>
        <v>121</v>
      </c>
      <c r="B655" s="137" t="s">
        <v>37</v>
      </c>
      <c r="C655" s="138" t="s">
        <v>503</v>
      </c>
      <c r="D655" s="137" t="s">
        <v>37</v>
      </c>
      <c r="E655" s="24" t="s">
        <v>18</v>
      </c>
      <c r="F655" s="139">
        <v>18.3</v>
      </c>
      <c r="G655" s="139">
        <f t="shared" si="11"/>
        <v>4.5750000000000002</v>
      </c>
      <c r="H655" s="141">
        <f>G655</f>
        <v>4.5750000000000002</v>
      </c>
      <c r="I655" s="141">
        <f>H655</f>
        <v>4.5750000000000002</v>
      </c>
      <c r="J655" s="141">
        <f>G655</f>
        <v>4.5750000000000002</v>
      </c>
    </row>
    <row r="656" spans="1:10" ht="45.75">
      <c r="A656" s="133">
        <f t="shared" si="6"/>
        <v>122</v>
      </c>
      <c r="B656" s="137" t="s">
        <v>224</v>
      </c>
      <c r="C656" s="142">
        <v>340</v>
      </c>
      <c r="D656" s="137" t="s">
        <v>512</v>
      </c>
      <c r="E656" s="24" t="s">
        <v>18</v>
      </c>
      <c r="F656" s="144">
        <v>10.5</v>
      </c>
      <c r="G656" s="139">
        <f t="shared" si="11"/>
        <v>2.625</v>
      </c>
      <c r="H656" s="141">
        <f t="shared" ref="H656:I658" si="12">G656</f>
        <v>2.625</v>
      </c>
      <c r="I656" s="141">
        <f t="shared" si="12"/>
        <v>2.625</v>
      </c>
      <c r="J656" s="141">
        <f>G656</f>
        <v>2.625</v>
      </c>
    </row>
    <row r="657" spans="1:10" ht="45.75">
      <c r="A657" s="133">
        <f t="shared" si="6"/>
        <v>123</v>
      </c>
      <c r="B657" s="137" t="s">
        <v>224</v>
      </c>
      <c r="C657" s="142">
        <v>340</v>
      </c>
      <c r="D657" s="137" t="s">
        <v>518</v>
      </c>
      <c r="E657" s="24" t="s">
        <v>18</v>
      </c>
      <c r="F657" s="144">
        <v>4</v>
      </c>
      <c r="G657" s="139">
        <f t="shared" si="11"/>
        <v>1</v>
      </c>
      <c r="H657" s="141">
        <f t="shared" si="12"/>
        <v>1</v>
      </c>
      <c r="I657" s="141">
        <f t="shared" si="12"/>
        <v>1</v>
      </c>
      <c r="J657" s="141">
        <f>G657</f>
        <v>1</v>
      </c>
    </row>
    <row r="658" spans="1:10" ht="45.75">
      <c r="A658" s="133">
        <f t="shared" si="6"/>
        <v>124</v>
      </c>
      <c r="B658" s="137" t="s">
        <v>224</v>
      </c>
      <c r="C658" s="142">
        <v>340</v>
      </c>
      <c r="D658" s="137" t="s">
        <v>505</v>
      </c>
      <c r="E658" s="24" t="s">
        <v>18</v>
      </c>
      <c r="F658" s="144">
        <v>2.5</v>
      </c>
      <c r="G658" s="139">
        <f t="shared" si="11"/>
        <v>0.625</v>
      </c>
      <c r="H658" s="141">
        <f t="shared" si="12"/>
        <v>0.625</v>
      </c>
      <c r="I658" s="141">
        <f t="shared" si="12"/>
        <v>0.625</v>
      </c>
      <c r="J658" s="141">
        <f>G658</f>
        <v>0.625</v>
      </c>
    </row>
    <row r="659" spans="1:10" ht="45.75">
      <c r="A659" s="133">
        <f t="shared" si="6"/>
        <v>125</v>
      </c>
      <c r="B659" s="137" t="s">
        <v>224</v>
      </c>
      <c r="C659" s="138" t="s">
        <v>506</v>
      </c>
      <c r="D659" s="137" t="s">
        <v>507</v>
      </c>
      <c r="E659" s="143" t="s">
        <v>508</v>
      </c>
      <c r="F659" s="139">
        <v>157.58000000000001</v>
      </c>
      <c r="G659" s="139">
        <f t="shared" si="11"/>
        <v>39.395000000000003</v>
      </c>
      <c r="H659" s="139">
        <f>G659</f>
        <v>39.395000000000003</v>
      </c>
      <c r="I659" s="139">
        <f>G659</f>
        <v>39.395000000000003</v>
      </c>
      <c r="J659" s="139">
        <f>G659</f>
        <v>39.395000000000003</v>
      </c>
    </row>
    <row r="660" spans="1:10" ht="64.5">
      <c r="A660" s="133">
        <f t="shared" si="6"/>
        <v>126</v>
      </c>
      <c r="B660" s="143"/>
      <c r="C660" s="134"/>
      <c r="D660" s="135" t="s">
        <v>526</v>
      </c>
      <c r="E660" s="143"/>
      <c r="F660" s="145"/>
      <c r="G660" s="143"/>
      <c r="H660" s="143"/>
      <c r="I660" s="143"/>
      <c r="J660" s="143"/>
    </row>
    <row r="661" spans="1:10" ht="23.25">
      <c r="A661" s="133">
        <f t="shared" si="6"/>
        <v>127</v>
      </c>
      <c r="B661" s="137" t="s">
        <v>17</v>
      </c>
      <c r="C661" s="138" t="s">
        <v>498</v>
      </c>
      <c r="D661" s="137" t="s">
        <v>17</v>
      </c>
      <c r="E661" s="10" t="s">
        <v>18</v>
      </c>
      <c r="F661" s="139">
        <v>4.2</v>
      </c>
      <c r="G661" s="139">
        <f>F661</f>
        <v>4.2</v>
      </c>
      <c r="H661" s="143"/>
      <c r="I661" s="143"/>
      <c r="J661" s="143"/>
    </row>
    <row r="662" spans="1:10" ht="34.5">
      <c r="A662" s="133">
        <f t="shared" si="6"/>
        <v>128</v>
      </c>
      <c r="B662" s="137" t="s">
        <v>499</v>
      </c>
      <c r="C662" s="138">
        <v>222</v>
      </c>
      <c r="D662" s="137" t="s">
        <v>499</v>
      </c>
      <c r="E662" s="10" t="s">
        <v>18</v>
      </c>
      <c r="F662" s="139">
        <v>6</v>
      </c>
      <c r="G662" s="10">
        <f>F662/4</f>
        <v>1.5</v>
      </c>
      <c r="H662" s="10">
        <f>G662</f>
        <v>1.5</v>
      </c>
      <c r="I662" s="10">
        <f>G662</f>
        <v>1.5</v>
      </c>
      <c r="J662" s="10">
        <f>G662</f>
        <v>1.5</v>
      </c>
    </row>
    <row r="663" spans="1:10" ht="23.25">
      <c r="A663" s="133">
        <f t="shared" si="6"/>
        <v>129</v>
      </c>
      <c r="B663" s="137" t="s">
        <v>62</v>
      </c>
      <c r="C663" s="138">
        <v>223</v>
      </c>
      <c r="D663" s="137" t="s">
        <v>218</v>
      </c>
      <c r="E663" s="24" t="s">
        <v>18</v>
      </c>
      <c r="F663" s="139">
        <v>445.9</v>
      </c>
      <c r="G663" s="139">
        <f>F663</f>
        <v>445.9</v>
      </c>
      <c r="H663" s="143"/>
      <c r="I663" s="143"/>
      <c r="J663" s="143"/>
    </row>
    <row r="664" spans="1:10" ht="23.25">
      <c r="A664" s="133">
        <f t="shared" si="6"/>
        <v>130</v>
      </c>
      <c r="B664" s="137" t="s">
        <v>62</v>
      </c>
      <c r="C664" s="138">
        <v>223</v>
      </c>
      <c r="D664" s="137" t="s">
        <v>126</v>
      </c>
      <c r="E664" s="24" t="s">
        <v>18</v>
      </c>
      <c r="F664" s="139">
        <v>190</v>
      </c>
      <c r="G664" s="139">
        <f>F664</f>
        <v>190</v>
      </c>
      <c r="H664" s="143"/>
      <c r="I664" s="143"/>
      <c r="J664" s="143"/>
    </row>
    <row r="665" spans="1:10" ht="23.25">
      <c r="A665" s="133">
        <f t="shared" ref="A665:A728" si="13">A664+1</f>
        <v>131</v>
      </c>
      <c r="B665" s="137" t="s">
        <v>62</v>
      </c>
      <c r="C665" s="138" t="s">
        <v>500</v>
      </c>
      <c r="D665" s="137" t="s">
        <v>221</v>
      </c>
      <c r="E665" s="24" t="s">
        <v>18</v>
      </c>
      <c r="F665" s="139">
        <v>25.5</v>
      </c>
      <c r="G665" s="139">
        <f>F665</f>
        <v>25.5</v>
      </c>
      <c r="H665" s="143"/>
      <c r="I665" s="143"/>
      <c r="J665" s="143"/>
    </row>
    <row r="666" spans="1:10" ht="45.75">
      <c r="A666" s="133">
        <f t="shared" si="13"/>
        <v>132</v>
      </c>
      <c r="B666" s="137" t="s">
        <v>75</v>
      </c>
      <c r="C666" s="138" t="s">
        <v>502</v>
      </c>
      <c r="D666" s="137" t="s">
        <v>75</v>
      </c>
      <c r="E666" s="24" t="s">
        <v>18</v>
      </c>
      <c r="F666" s="139">
        <v>61.3</v>
      </c>
      <c r="G666" s="139">
        <f>F666/4</f>
        <v>15.324999999999999</v>
      </c>
      <c r="H666" s="140">
        <f>G666</f>
        <v>15.324999999999999</v>
      </c>
      <c r="I666" s="140">
        <f>G666</f>
        <v>15.324999999999999</v>
      </c>
      <c r="J666" s="140">
        <f>G666</f>
        <v>15.324999999999999</v>
      </c>
    </row>
    <row r="667" spans="1:10" ht="23.25">
      <c r="A667" s="133">
        <f t="shared" si="13"/>
        <v>133</v>
      </c>
      <c r="B667" s="137" t="s">
        <v>37</v>
      </c>
      <c r="C667" s="138" t="s">
        <v>503</v>
      </c>
      <c r="D667" s="137" t="s">
        <v>37</v>
      </c>
      <c r="E667" s="10" t="s">
        <v>18</v>
      </c>
      <c r="F667" s="139">
        <v>29.1</v>
      </c>
      <c r="G667" s="139">
        <f>F667/4</f>
        <v>7.2750000000000004</v>
      </c>
      <c r="H667" s="141">
        <f>G667</f>
        <v>7.2750000000000004</v>
      </c>
      <c r="I667" s="141">
        <f>H667</f>
        <v>7.2750000000000004</v>
      </c>
      <c r="J667" s="141">
        <f>G667</f>
        <v>7.2750000000000004</v>
      </c>
    </row>
    <row r="668" spans="1:10" ht="45.75">
      <c r="A668" s="133">
        <f t="shared" si="13"/>
        <v>134</v>
      </c>
      <c r="B668" s="137" t="s">
        <v>224</v>
      </c>
      <c r="C668" s="142">
        <v>340</v>
      </c>
      <c r="D668" s="137" t="s">
        <v>505</v>
      </c>
      <c r="E668" s="24" t="s">
        <v>18</v>
      </c>
      <c r="F668" s="144">
        <v>4.8</v>
      </c>
      <c r="G668" s="139">
        <f>F668/4</f>
        <v>1.2</v>
      </c>
      <c r="H668" s="141">
        <f>G668</f>
        <v>1.2</v>
      </c>
      <c r="I668" s="141">
        <f>H668</f>
        <v>1.2</v>
      </c>
      <c r="J668" s="141">
        <f>G668</f>
        <v>1.2</v>
      </c>
    </row>
    <row r="669" spans="1:10" ht="45.75">
      <c r="A669" s="133">
        <f t="shared" si="13"/>
        <v>135</v>
      </c>
      <c r="B669" s="137" t="s">
        <v>224</v>
      </c>
      <c r="C669" s="142">
        <v>340</v>
      </c>
      <c r="D669" s="137" t="s">
        <v>512</v>
      </c>
      <c r="E669" s="24" t="s">
        <v>18</v>
      </c>
      <c r="F669" s="144">
        <v>20.2</v>
      </c>
      <c r="G669" s="139">
        <f>F669/4</f>
        <v>5.05</v>
      </c>
      <c r="H669" s="141">
        <f>G669</f>
        <v>5.05</v>
      </c>
      <c r="I669" s="141">
        <f>H669</f>
        <v>5.05</v>
      </c>
      <c r="J669" s="141">
        <f>G669</f>
        <v>5.05</v>
      </c>
    </row>
    <row r="670" spans="1:10" ht="45.75">
      <c r="A670" s="133">
        <f t="shared" si="13"/>
        <v>136</v>
      </c>
      <c r="B670" s="137" t="s">
        <v>224</v>
      </c>
      <c r="C670" s="138" t="s">
        <v>506</v>
      </c>
      <c r="D670" s="137" t="s">
        <v>507</v>
      </c>
      <c r="E670" s="143" t="s">
        <v>508</v>
      </c>
      <c r="F670" s="139">
        <v>396</v>
      </c>
      <c r="G670" s="139">
        <f>F670/4</f>
        <v>99</v>
      </c>
      <c r="H670" s="139">
        <f>G670</f>
        <v>99</v>
      </c>
      <c r="I670" s="139">
        <f>G670</f>
        <v>99</v>
      </c>
      <c r="J670" s="139">
        <f>G670</f>
        <v>99</v>
      </c>
    </row>
    <row r="671" spans="1:10" ht="54">
      <c r="A671" s="133">
        <f t="shared" si="13"/>
        <v>137</v>
      </c>
      <c r="B671" s="137"/>
      <c r="C671" s="134"/>
      <c r="D671" s="135" t="s">
        <v>527</v>
      </c>
      <c r="E671" s="143"/>
      <c r="F671" s="145"/>
      <c r="G671" s="139"/>
      <c r="H671" s="143"/>
      <c r="I671" s="143"/>
      <c r="J671" s="143"/>
    </row>
    <row r="672" spans="1:10" ht="23.25">
      <c r="A672" s="133">
        <f t="shared" si="13"/>
        <v>138</v>
      </c>
      <c r="B672" s="137" t="s">
        <v>17</v>
      </c>
      <c r="C672" s="138" t="s">
        <v>498</v>
      </c>
      <c r="D672" s="137" t="s">
        <v>17</v>
      </c>
      <c r="E672" s="10" t="s">
        <v>18</v>
      </c>
      <c r="F672" s="139">
        <v>5</v>
      </c>
      <c r="G672" s="139">
        <f>F672</f>
        <v>5</v>
      </c>
      <c r="H672" s="139"/>
      <c r="I672" s="139"/>
      <c r="J672" s="139"/>
    </row>
    <row r="673" spans="1:10" ht="34.5">
      <c r="A673" s="133">
        <f t="shared" si="13"/>
        <v>139</v>
      </c>
      <c r="B673" s="137" t="s">
        <v>499</v>
      </c>
      <c r="C673" s="138">
        <v>222</v>
      </c>
      <c r="D673" s="137" t="s">
        <v>499</v>
      </c>
      <c r="E673" s="10" t="s">
        <v>18</v>
      </c>
      <c r="F673" s="139">
        <v>2</v>
      </c>
      <c r="G673" s="10">
        <f>F673/4</f>
        <v>0.5</v>
      </c>
      <c r="H673" s="10">
        <f>G673</f>
        <v>0.5</v>
      </c>
      <c r="I673" s="10">
        <f>G673</f>
        <v>0.5</v>
      </c>
      <c r="J673" s="10">
        <f>G673</f>
        <v>0.5</v>
      </c>
    </row>
    <row r="674" spans="1:10" ht="23.25">
      <c r="A674" s="133">
        <f t="shared" si="13"/>
        <v>140</v>
      </c>
      <c r="B674" s="137" t="s">
        <v>62</v>
      </c>
      <c r="C674" s="138">
        <v>223</v>
      </c>
      <c r="D674" s="137" t="s">
        <v>218</v>
      </c>
      <c r="E674" s="24" t="s">
        <v>18</v>
      </c>
      <c r="F674" s="139">
        <v>244.7</v>
      </c>
      <c r="G674" s="139">
        <f>F674</f>
        <v>244.7</v>
      </c>
      <c r="H674" s="143"/>
      <c r="I674" s="143"/>
      <c r="J674" s="143"/>
    </row>
    <row r="675" spans="1:10" ht="23.25">
      <c r="A675" s="133">
        <f t="shared" si="13"/>
        <v>141</v>
      </c>
      <c r="B675" s="137" t="s">
        <v>62</v>
      </c>
      <c r="C675" s="138">
        <v>223</v>
      </c>
      <c r="D675" s="137" t="s">
        <v>126</v>
      </c>
      <c r="E675" s="24" t="s">
        <v>18</v>
      </c>
      <c r="F675" s="139">
        <v>84</v>
      </c>
      <c r="G675" s="139">
        <f>F675</f>
        <v>84</v>
      </c>
      <c r="H675" s="143"/>
      <c r="I675" s="143"/>
      <c r="J675" s="143"/>
    </row>
    <row r="676" spans="1:10" ht="23.25">
      <c r="A676" s="133">
        <f t="shared" si="13"/>
        <v>142</v>
      </c>
      <c r="B676" s="137" t="s">
        <v>62</v>
      </c>
      <c r="C676" s="138" t="s">
        <v>500</v>
      </c>
      <c r="D676" s="137" t="s">
        <v>221</v>
      </c>
      <c r="E676" s="24" t="s">
        <v>18</v>
      </c>
      <c r="F676" s="139">
        <v>18</v>
      </c>
      <c r="G676" s="139">
        <f>F676</f>
        <v>18</v>
      </c>
      <c r="H676" s="143"/>
      <c r="I676" s="143"/>
      <c r="J676" s="143"/>
    </row>
    <row r="677" spans="1:10" ht="45.75">
      <c r="A677" s="133">
        <f t="shared" si="13"/>
        <v>143</v>
      </c>
      <c r="B677" s="137" t="s">
        <v>75</v>
      </c>
      <c r="C677" s="138" t="s">
        <v>502</v>
      </c>
      <c r="D677" s="137" t="s">
        <v>75</v>
      </c>
      <c r="E677" s="24" t="s">
        <v>18</v>
      </c>
      <c r="F677" s="139">
        <v>27.5</v>
      </c>
      <c r="G677" s="139">
        <f>F677/4</f>
        <v>6.875</v>
      </c>
      <c r="H677" s="140">
        <f>G677</f>
        <v>6.875</v>
      </c>
      <c r="I677" s="140">
        <f>G677</f>
        <v>6.875</v>
      </c>
      <c r="J677" s="140">
        <f>G677</f>
        <v>6.875</v>
      </c>
    </row>
    <row r="678" spans="1:10" ht="23.25">
      <c r="A678" s="133">
        <f t="shared" si="13"/>
        <v>144</v>
      </c>
      <c r="B678" s="137" t="s">
        <v>37</v>
      </c>
      <c r="C678" s="138" t="s">
        <v>503</v>
      </c>
      <c r="D678" s="137" t="s">
        <v>37</v>
      </c>
      <c r="E678" s="10" t="s">
        <v>18</v>
      </c>
      <c r="F678" s="139">
        <v>16.3</v>
      </c>
      <c r="G678" s="139">
        <f>F678/4</f>
        <v>4.0750000000000002</v>
      </c>
      <c r="H678" s="141">
        <f>G678</f>
        <v>4.0750000000000002</v>
      </c>
      <c r="I678" s="141">
        <f>H678</f>
        <v>4.0750000000000002</v>
      </c>
      <c r="J678" s="141">
        <f>G678</f>
        <v>4.0750000000000002</v>
      </c>
    </row>
    <row r="679" spans="1:10" ht="45.75">
      <c r="A679" s="133">
        <f t="shared" si="13"/>
        <v>145</v>
      </c>
      <c r="B679" s="137" t="s">
        <v>224</v>
      </c>
      <c r="C679" s="142">
        <v>340</v>
      </c>
      <c r="D679" s="137" t="s">
        <v>505</v>
      </c>
      <c r="E679" s="24" t="s">
        <v>18</v>
      </c>
      <c r="F679" s="144">
        <v>3.5</v>
      </c>
      <c r="G679" s="139">
        <f>F679/4</f>
        <v>0.875</v>
      </c>
      <c r="H679" s="141">
        <f>G679</f>
        <v>0.875</v>
      </c>
      <c r="I679" s="141">
        <f>H679</f>
        <v>0.875</v>
      </c>
      <c r="J679" s="141">
        <f>G679</f>
        <v>0.875</v>
      </c>
    </row>
    <row r="680" spans="1:10" ht="45.75">
      <c r="A680" s="133">
        <f t="shared" si="13"/>
        <v>146</v>
      </c>
      <c r="B680" s="137" t="s">
        <v>224</v>
      </c>
      <c r="C680" s="142">
        <v>340</v>
      </c>
      <c r="D680" s="137" t="s">
        <v>512</v>
      </c>
      <c r="E680" s="24" t="s">
        <v>18</v>
      </c>
      <c r="F680" s="144">
        <v>15.5</v>
      </c>
      <c r="G680" s="139">
        <f>F680/4</f>
        <v>3.875</v>
      </c>
      <c r="H680" s="141">
        <f>G680</f>
        <v>3.875</v>
      </c>
      <c r="I680" s="141">
        <f>H680</f>
        <v>3.875</v>
      </c>
      <c r="J680" s="141">
        <f>G680</f>
        <v>3.875</v>
      </c>
    </row>
    <row r="681" spans="1:10" ht="45.75">
      <c r="A681" s="133">
        <f t="shared" si="13"/>
        <v>147</v>
      </c>
      <c r="B681" s="137" t="s">
        <v>224</v>
      </c>
      <c r="C681" s="138" t="s">
        <v>506</v>
      </c>
      <c r="D681" s="137" t="s">
        <v>507</v>
      </c>
      <c r="E681" s="143" t="s">
        <v>508</v>
      </c>
      <c r="F681" s="139">
        <v>287.27999999999997</v>
      </c>
      <c r="G681" s="139">
        <f>F681/4</f>
        <v>71.819999999999993</v>
      </c>
      <c r="H681" s="139">
        <f>G681</f>
        <v>71.819999999999993</v>
      </c>
      <c r="I681" s="139">
        <f>G681</f>
        <v>71.819999999999993</v>
      </c>
      <c r="J681" s="139">
        <f>G681</f>
        <v>71.819999999999993</v>
      </c>
    </row>
    <row r="682" spans="1:10" ht="54">
      <c r="A682" s="133">
        <f t="shared" si="13"/>
        <v>148</v>
      </c>
      <c r="B682" s="143"/>
      <c r="C682" s="134"/>
      <c r="D682" s="135" t="s">
        <v>528</v>
      </c>
      <c r="E682" s="143"/>
      <c r="F682" s="145"/>
      <c r="G682" s="143"/>
      <c r="H682" s="143"/>
      <c r="I682" s="143"/>
      <c r="J682" s="143"/>
    </row>
    <row r="683" spans="1:10" ht="23.25">
      <c r="A683" s="133">
        <f t="shared" si="13"/>
        <v>149</v>
      </c>
      <c r="B683" s="137" t="s">
        <v>17</v>
      </c>
      <c r="C683" s="138" t="s">
        <v>498</v>
      </c>
      <c r="D683" s="137" t="s">
        <v>17</v>
      </c>
      <c r="E683" s="10" t="s">
        <v>18</v>
      </c>
      <c r="F683" s="139">
        <v>4.2</v>
      </c>
      <c r="G683" s="139">
        <f>F683</f>
        <v>4.2</v>
      </c>
      <c r="H683" s="143"/>
      <c r="I683" s="143"/>
      <c r="J683" s="143"/>
    </row>
    <row r="684" spans="1:10" ht="34.5">
      <c r="A684" s="133">
        <f t="shared" si="13"/>
        <v>150</v>
      </c>
      <c r="B684" s="137" t="s">
        <v>499</v>
      </c>
      <c r="C684" s="138">
        <v>222</v>
      </c>
      <c r="D684" s="137" t="s">
        <v>499</v>
      </c>
      <c r="E684" s="10" t="s">
        <v>18</v>
      </c>
      <c r="F684" s="139">
        <v>4</v>
      </c>
      <c r="G684" s="10">
        <f>F684/4</f>
        <v>1</v>
      </c>
      <c r="H684" s="10">
        <f>G684</f>
        <v>1</v>
      </c>
      <c r="I684" s="10">
        <f>G684</f>
        <v>1</v>
      </c>
      <c r="J684" s="10">
        <f>G684</f>
        <v>1</v>
      </c>
    </row>
    <row r="685" spans="1:10" ht="23.25">
      <c r="A685" s="133">
        <f t="shared" si="13"/>
        <v>151</v>
      </c>
      <c r="B685" s="137" t="s">
        <v>62</v>
      </c>
      <c r="C685" s="138">
        <v>223</v>
      </c>
      <c r="D685" s="137" t="s">
        <v>126</v>
      </c>
      <c r="E685" s="24" t="s">
        <v>18</v>
      </c>
      <c r="F685" s="139">
        <v>249.26</v>
      </c>
      <c r="G685" s="139">
        <f>F685</f>
        <v>249.26</v>
      </c>
      <c r="H685" s="143"/>
      <c r="I685" s="143"/>
      <c r="J685" s="143"/>
    </row>
    <row r="686" spans="1:10" ht="45.75">
      <c r="A686" s="133">
        <f t="shared" si="13"/>
        <v>152</v>
      </c>
      <c r="B686" s="137" t="s">
        <v>62</v>
      </c>
      <c r="C686" s="138">
        <v>223</v>
      </c>
      <c r="D686" s="137" t="s">
        <v>529</v>
      </c>
      <c r="E686" s="24" t="s">
        <v>18</v>
      </c>
      <c r="F686" s="139">
        <v>15.79</v>
      </c>
      <c r="G686" s="139">
        <f>F686</f>
        <v>15.79</v>
      </c>
      <c r="H686" s="143"/>
      <c r="I686" s="143"/>
      <c r="J686" s="143"/>
    </row>
    <row r="687" spans="1:10" ht="23.25">
      <c r="A687" s="133">
        <f t="shared" si="13"/>
        <v>153</v>
      </c>
      <c r="B687" s="137" t="s">
        <v>62</v>
      </c>
      <c r="C687" s="138" t="s">
        <v>500</v>
      </c>
      <c r="D687" s="137" t="s">
        <v>21</v>
      </c>
      <c r="E687" s="24" t="s">
        <v>18</v>
      </c>
      <c r="F687" s="139">
        <v>229.85</v>
      </c>
      <c r="G687" s="139">
        <f>F687</f>
        <v>229.85</v>
      </c>
      <c r="H687" s="143"/>
      <c r="I687" s="143"/>
      <c r="J687" s="143"/>
    </row>
    <row r="688" spans="1:10" ht="45.75">
      <c r="A688" s="133">
        <f t="shared" si="13"/>
        <v>154</v>
      </c>
      <c r="B688" s="137" t="s">
        <v>75</v>
      </c>
      <c r="C688" s="138" t="s">
        <v>502</v>
      </c>
      <c r="D688" s="137" t="s">
        <v>75</v>
      </c>
      <c r="E688" s="24" t="s">
        <v>18</v>
      </c>
      <c r="F688" s="139">
        <v>194.5</v>
      </c>
      <c r="G688" s="139">
        <f t="shared" ref="G688:G693" si="14">F688/4</f>
        <v>48.625</v>
      </c>
      <c r="H688" s="139">
        <f>G688</f>
        <v>48.625</v>
      </c>
      <c r="I688" s="139">
        <f>H688</f>
        <v>48.625</v>
      </c>
      <c r="J688" s="139">
        <f>I688</f>
        <v>48.625</v>
      </c>
    </row>
    <row r="689" spans="1:10" ht="23.25">
      <c r="A689" s="133">
        <f t="shared" si="13"/>
        <v>155</v>
      </c>
      <c r="B689" s="137" t="s">
        <v>37</v>
      </c>
      <c r="C689" s="138" t="s">
        <v>503</v>
      </c>
      <c r="D689" s="137" t="s">
        <v>37</v>
      </c>
      <c r="E689" s="10" t="s">
        <v>18</v>
      </c>
      <c r="F689" s="139">
        <v>16.3</v>
      </c>
      <c r="G689" s="139">
        <f t="shared" si="14"/>
        <v>4.0750000000000002</v>
      </c>
      <c r="H689" s="141">
        <f t="shared" ref="H689:I692" si="15">G689</f>
        <v>4.0750000000000002</v>
      </c>
      <c r="I689" s="141">
        <f t="shared" si="15"/>
        <v>4.0750000000000002</v>
      </c>
      <c r="J689" s="141">
        <f>G689</f>
        <v>4.0750000000000002</v>
      </c>
    </row>
    <row r="690" spans="1:10" ht="45.75">
      <c r="A690" s="133">
        <f t="shared" si="13"/>
        <v>156</v>
      </c>
      <c r="B690" s="137" t="s">
        <v>224</v>
      </c>
      <c r="C690" s="142">
        <v>340</v>
      </c>
      <c r="D690" s="137" t="s">
        <v>505</v>
      </c>
      <c r="E690" s="24" t="s">
        <v>18</v>
      </c>
      <c r="F690" s="144">
        <v>3</v>
      </c>
      <c r="G690" s="139">
        <f t="shared" si="14"/>
        <v>0.75</v>
      </c>
      <c r="H690" s="141">
        <f t="shared" si="15"/>
        <v>0.75</v>
      </c>
      <c r="I690" s="141">
        <f t="shared" si="15"/>
        <v>0.75</v>
      </c>
      <c r="J690" s="141">
        <f>G690</f>
        <v>0.75</v>
      </c>
    </row>
    <row r="691" spans="1:10" ht="45.75">
      <c r="A691" s="133">
        <f t="shared" si="13"/>
        <v>157</v>
      </c>
      <c r="B691" s="137" t="s">
        <v>224</v>
      </c>
      <c r="C691" s="142">
        <v>340</v>
      </c>
      <c r="D691" s="137" t="s">
        <v>225</v>
      </c>
      <c r="E691" s="24" t="s">
        <v>18</v>
      </c>
      <c r="F691" s="144">
        <v>3</v>
      </c>
      <c r="G691" s="139">
        <f t="shared" si="14"/>
        <v>0.75</v>
      </c>
      <c r="H691" s="141">
        <f t="shared" si="15"/>
        <v>0.75</v>
      </c>
      <c r="I691" s="141">
        <f t="shared" si="15"/>
        <v>0.75</v>
      </c>
      <c r="J691" s="141">
        <f>G691</f>
        <v>0.75</v>
      </c>
    </row>
    <row r="692" spans="1:10" ht="45.75">
      <c r="A692" s="133">
        <f t="shared" si="13"/>
        <v>158</v>
      </c>
      <c r="B692" s="137" t="s">
        <v>224</v>
      </c>
      <c r="C692" s="142">
        <v>340</v>
      </c>
      <c r="D692" s="137" t="s">
        <v>512</v>
      </c>
      <c r="E692" s="24" t="s">
        <v>18</v>
      </c>
      <c r="F692" s="144">
        <v>11.5</v>
      </c>
      <c r="G692" s="139">
        <f t="shared" si="14"/>
        <v>2.875</v>
      </c>
      <c r="H692" s="141">
        <f t="shared" si="15"/>
        <v>2.875</v>
      </c>
      <c r="I692" s="141">
        <f t="shared" si="15"/>
        <v>2.875</v>
      </c>
      <c r="J692" s="141">
        <f>G692</f>
        <v>2.875</v>
      </c>
    </row>
    <row r="693" spans="1:10" ht="45.75">
      <c r="A693" s="133">
        <f t="shared" si="13"/>
        <v>159</v>
      </c>
      <c r="B693" s="137" t="s">
        <v>224</v>
      </c>
      <c r="C693" s="138" t="s">
        <v>506</v>
      </c>
      <c r="D693" s="137" t="s">
        <v>507</v>
      </c>
      <c r="E693" s="143" t="s">
        <v>508</v>
      </c>
      <c r="F693" s="139">
        <v>234</v>
      </c>
      <c r="G693" s="139">
        <f t="shared" si="14"/>
        <v>58.5</v>
      </c>
      <c r="H693" s="139">
        <f>G693</f>
        <v>58.5</v>
      </c>
      <c r="I693" s="139">
        <f>G693</f>
        <v>58.5</v>
      </c>
      <c r="J693" s="139">
        <f>G693</f>
        <v>58.5</v>
      </c>
    </row>
    <row r="694" spans="1:10" ht="54">
      <c r="A694" s="133">
        <f t="shared" si="13"/>
        <v>160</v>
      </c>
      <c r="B694" s="143"/>
      <c r="C694" s="134"/>
      <c r="D694" s="135" t="s">
        <v>530</v>
      </c>
      <c r="E694" s="143"/>
      <c r="F694" s="145"/>
      <c r="G694" s="143"/>
      <c r="H694" s="143"/>
      <c r="I694" s="143"/>
      <c r="J694" s="143"/>
    </row>
    <row r="695" spans="1:10" ht="23.25">
      <c r="A695" s="133">
        <f t="shared" si="13"/>
        <v>161</v>
      </c>
      <c r="B695" s="137" t="s">
        <v>17</v>
      </c>
      <c r="C695" s="138" t="s">
        <v>498</v>
      </c>
      <c r="D695" s="137" t="s">
        <v>17</v>
      </c>
      <c r="E695" s="10" t="s">
        <v>18</v>
      </c>
      <c r="F695" s="139">
        <v>4.2</v>
      </c>
      <c r="G695" s="139">
        <f>F695</f>
        <v>4.2</v>
      </c>
      <c r="H695" s="143"/>
      <c r="I695" s="143"/>
      <c r="J695" s="143"/>
    </row>
    <row r="696" spans="1:10" ht="34.5">
      <c r="A696" s="133">
        <f t="shared" si="13"/>
        <v>162</v>
      </c>
      <c r="B696" s="137" t="s">
        <v>499</v>
      </c>
      <c r="C696" s="138">
        <v>222</v>
      </c>
      <c r="D696" s="137" t="s">
        <v>499</v>
      </c>
      <c r="E696" s="10" t="s">
        <v>18</v>
      </c>
      <c r="F696" s="139">
        <v>5</v>
      </c>
      <c r="G696" s="10">
        <f>F696/4</f>
        <v>1.25</v>
      </c>
      <c r="H696" s="10">
        <f>G696</f>
        <v>1.25</v>
      </c>
      <c r="I696" s="10">
        <f>G696</f>
        <v>1.25</v>
      </c>
      <c r="J696" s="10">
        <f>G696</f>
        <v>1.25</v>
      </c>
    </row>
    <row r="697" spans="1:10" ht="23.25">
      <c r="A697" s="133">
        <f t="shared" si="13"/>
        <v>163</v>
      </c>
      <c r="B697" s="137" t="s">
        <v>62</v>
      </c>
      <c r="C697" s="138">
        <v>223</v>
      </c>
      <c r="D697" s="137" t="s">
        <v>21</v>
      </c>
      <c r="E697" s="24" t="s">
        <v>18</v>
      </c>
      <c r="F697" s="139">
        <v>164.48</v>
      </c>
      <c r="G697" s="139">
        <f>F697</f>
        <v>164.48</v>
      </c>
      <c r="H697" s="143"/>
      <c r="I697" s="143"/>
      <c r="J697" s="143"/>
    </row>
    <row r="698" spans="1:10" ht="23.25">
      <c r="A698" s="133">
        <f t="shared" si="13"/>
        <v>164</v>
      </c>
      <c r="B698" s="137" t="s">
        <v>62</v>
      </c>
      <c r="C698" s="138">
        <v>223</v>
      </c>
      <c r="D698" s="137" t="s">
        <v>221</v>
      </c>
      <c r="E698" s="24" t="s">
        <v>18</v>
      </c>
      <c r="F698" s="139">
        <v>52.62</v>
      </c>
      <c r="G698" s="139">
        <f>F698</f>
        <v>52.62</v>
      </c>
      <c r="H698" s="143"/>
      <c r="I698" s="143"/>
      <c r="J698" s="143"/>
    </row>
    <row r="699" spans="1:10" ht="23.25">
      <c r="A699" s="133">
        <f t="shared" si="13"/>
        <v>165</v>
      </c>
      <c r="B699" s="137" t="s">
        <v>62</v>
      </c>
      <c r="C699" s="138" t="s">
        <v>500</v>
      </c>
      <c r="D699" s="137" t="s">
        <v>126</v>
      </c>
      <c r="E699" s="24" t="s">
        <v>18</v>
      </c>
      <c r="F699" s="139">
        <v>230</v>
      </c>
      <c r="G699" s="139">
        <f>F699</f>
        <v>230</v>
      </c>
      <c r="H699" s="143"/>
      <c r="I699" s="143"/>
      <c r="J699" s="143"/>
    </row>
    <row r="700" spans="1:10" ht="45.75">
      <c r="A700" s="133">
        <f t="shared" si="13"/>
        <v>166</v>
      </c>
      <c r="B700" s="137" t="s">
        <v>75</v>
      </c>
      <c r="C700" s="138" t="s">
        <v>502</v>
      </c>
      <c r="D700" s="137" t="s">
        <v>75</v>
      </c>
      <c r="E700" s="24" t="s">
        <v>18</v>
      </c>
      <c r="F700" s="139">
        <v>91</v>
      </c>
      <c r="G700" s="139">
        <f>F700/4</f>
        <v>22.75</v>
      </c>
      <c r="H700" s="140">
        <f>G700</f>
        <v>22.75</v>
      </c>
      <c r="I700" s="140">
        <f>G700</f>
        <v>22.75</v>
      </c>
      <c r="J700" s="140">
        <f>G700</f>
        <v>22.75</v>
      </c>
    </row>
    <row r="701" spans="1:10" ht="23.25">
      <c r="A701" s="133">
        <f t="shared" si="13"/>
        <v>167</v>
      </c>
      <c r="B701" s="137" t="s">
        <v>37</v>
      </c>
      <c r="C701" s="138" t="s">
        <v>503</v>
      </c>
      <c r="D701" s="137" t="s">
        <v>37</v>
      </c>
      <c r="E701" s="10" t="s">
        <v>18</v>
      </c>
      <c r="F701" s="139">
        <v>20.3</v>
      </c>
      <c r="G701" s="139">
        <f>F701/4</f>
        <v>5.0750000000000002</v>
      </c>
      <c r="H701" s="141">
        <f>G701</f>
        <v>5.0750000000000002</v>
      </c>
      <c r="I701" s="141">
        <f>H701</f>
        <v>5.0750000000000002</v>
      </c>
      <c r="J701" s="141">
        <f>G701</f>
        <v>5.0750000000000002</v>
      </c>
    </row>
    <row r="702" spans="1:10" ht="45.75">
      <c r="A702" s="133">
        <f t="shared" si="13"/>
        <v>168</v>
      </c>
      <c r="B702" s="137" t="s">
        <v>224</v>
      </c>
      <c r="C702" s="142">
        <v>340</v>
      </c>
      <c r="D702" s="137" t="s">
        <v>505</v>
      </c>
      <c r="E702" s="24" t="s">
        <v>18</v>
      </c>
      <c r="F702" s="144">
        <v>5</v>
      </c>
      <c r="G702" s="139">
        <f>F702/4</f>
        <v>1.25</v>
      </c>
      <c r="H702" s="141">
        <f>G702</f>
        <v>1.25</v>
      </c>
      <c r="I702" s="141">
        <f>H702</f>
        <v>1.25</v>
      </c>
      <c r="J702" s="141">
        <f>G702</f>
        <v>1.25</v>
      </c>
    </row>
    <row r="703" spans="1:10" ht="45.75">
      <c r="A703" s="133">
        <f t="shared" si="13"/>
        <v>169</v>
      </c>
      <c r="B703" s="137" t="s">
        <v>224</v>
      </c>
      <c r="C703" s="142">
        <v>340</v>
      </c>
      <c r="D703" s="137" t="s">
        <v>512</v>
      </c>
      <c r="E703" s="24" t="s">
        <v>18</v>
      </c>
      <c r="F703" s="144">
        <v>27.5</v>
      </c>
      <c r="G703" s="139">
        <f>F703/4</f>
        <v>6.875</v>
      </c>
      <c r="H703" s="141">
        <f>G703</f>
        <v>6.875</v>
      </c>
      <c r="I703" s="141">
        <f>H703</f>
        <v>6.875</v>
      </c>
      <c r="J703" s="141">
        <f>G703</f>
        <v>6.875</v>
      </c>
    </row>
    <row r="704" spans="1:10" ht="45.75">
      <c r="A704" s="133">
        <f t="shared" si="13"/>
        <v>170</v>
      </c>
      <c r="B704" s="137" t="s">
        <v>224</v>
      </c>
      <c r="C704" s="138" t="s">
        <v>506</v>
      </c>
      <c r="D704" s="137" t="s">
        <v>507</v>
      </c>
      <c r="E704" s="143" t="s">
        <v>508</v>
      </c>
      <c r="F704" s="139">
        <v>421.2</v>
      </c>
      <c r="G704" s="139">
        <f>F704/4</f>
        <v>105.3</v>
      </c>
      <c r="H704" s="139">
        <f>G704</f>
        <v>105.3</v>
      </c>
      <c r="I704" s="139">
        <f>G704</f>
        <v>105.3</v>
      </c>
      <c r="J704" s="139">
        <f>G704</f>
        <v>105.3</v>
      </c>
    </row>
    <row r="705" spans="1:10" ht="43.5">
      <c r="A705" s="133">
        <f t="shared" si="13"/>
        <v>171</v>
      </c>
      <c r="B705" s="137"/>
      <c r="C705" s="134"/>
      <c r="D705" s="135" t="s">
        <v>531</v>
      </c>
      <c r="E705" s="143"/>
      <c r="F705" s="145"/>
      <c r="G705" s="139"/>
      <c r="H705" s="139"/>
      <c r="I705" s="139"/>
      <c r="J705" s="139"/>
    </row>
    <row r="706" spans="1:10" ht="23.25">
      <c r="A706" s="133">
        <f t="shared" si="13"/>
        <v>172</v>
      </c>
      <c r="B706" s="137" t="s">
        <v>17</v>
      </c>
      <c r="C706" s="138" t="s">
        <v>498</v>
      </c>
      <c r="D706" s="137" t="s">
        <v>17</v>
      </c>
      <c r="E706" s="10" t="s">
        <v>18</v>
      </c>
      <c r="F706" s="139">
        <v>4.2</v>
      </c>
      <c r="G706" s="139">
        <f>F706</f>
        <v>4.2</v>
      </c>
      <c r="H706" s="143"/>
      <c r="I706" s="143"/>
      <c r="J706" s="143"/>
    </row>
    <row r="707" spans="1:10" ht="34.5">
      <c r="A707" s="133">
        <f t="shared" si="13"/>
        <v>173</v>
      </c>
      <c r="B707" s="137" t="s">
        <v>499</v>
      </c>
      <c r="C707" s="138">
        <v>222</v>
      </c>
      <c r="D707" s="137" t="s">
        <v>499</v>
      </c>
      <c r="E707" s="10" t="s">
        <v>18</v>
      </c>
      <c r="F707" s="139">
        <v>6</v>
      </c>
      <c r="G707" s="10">
        <f>F707/4</f>
        <v>1.5</v>
      </c>
      <c r="H707" s="10">
        <f>G707</f>
        <v>1.5</v>
      </c>
      <c r="I707" s="10">
        <f>G707</f>
        <v>1.5</v>
      </c>
      <c r="J707" s="10">
        <f>G707</f>
        <v>1.5</v>
      </c>
    </row>
    <row r="708" spans="1:10" ht="23.25">
      <c r="A708" s="133">
        <f t="shared" si="13"/>
        <v>174</v>
      </c>
      <c r="B708" s="137" t="s">
        <v>62</v>
      </c>
      <c r="C708" s="138">
        <v>223</v>
      </c>
      <c r="D708" s="137" t="s">
        <v>218</v>
      </c>
      <c r="E708" s="24" t="s">
        <v>18</v>
      </c>
      <c r="F708" s="139">
        <v>260.39999999999998</v>
      </c>
      <c r="G708" s="139">
        <f>F708</f>
        <v>260.39999999999998</v>
      </c>
      <c r="H708" s="139"/>
      <c r="I708" s="139"/>
      <c r="J708" s="139"/>
    </row>
    <row r="709" spans="1:10" ht="23.25">
      <c r="A709" s="133">
        <f t="shared" si="13"/>
        <v>175</v>
      </c>
      <c r="B709" s="137" t="s">
        <v>62</v>
      </c>
      <c r="C709" s="138" t="s">
        <v>500</v>
      </c>
      <c r="D709" s="137" t="s">
        <v>126</v>
      </c>
      <c r="E709" s="24" t="s">
        <v>18</v>
      </c>
      <c r="F709" s="139">
        <v>130</v>
      </c>
      <c r="G709" s="139">
        <f>F709</f>
        <v>130</v>
      </c>
      <c r="H709" s="143"/>
      <c r="I709" s="143"/>
      <c r="J709" s="143"/>
    </row>
    <row r="710" spans="1:10" ht="45.75">
      <c r="A710" s="133">
        <f t="shared" si="13"/>
        <v>176</v>
      </c>
      <c r="B710" s="137" t="s">
        <v>75</v>
      </c>
      <c r="C710" s="138" t="s">
        <v>502</v>
      </c>
      <c r="D710" s="137" t="s">
        <v>75</v>
      </c>
      <c r="E710" s="143" t="s">
        <v>18</v>
      </c>
      <c r="F710" s="139">
        <v>82</v>
      </c>
      <c r="G710" s="139">
        <f>F710/4</f>
        <v>20.5</v>
      </c>
      <c r="H710" s="140">
        <f>G710</f>
        <v>20.5</v>
      </c>
      <c r="I710" s="140">
        <f>G710</f>
        <v>20.5</v>
      </c>
      <c r="J710" s="140">
        <f>G710</f>
        <v>20.5</v>
      </c>
    </row>
    <row r="711" spans="1:10" ht="23.25">
      <c r="A711" s="133">
        <f t="shared" si="13"/>
        <v>177</v>
      </c>
      <c r="B711" s="137" t="s">
        <v>37</v>
      </c>
      <c r="C711" s="138" t="s">
        <v>503</v>
      </c>
      <c r="D711" s="137" t="s">
        <v>37</v>
      </c>
      <c r="E711" s="10" t="s">
        <v>18</v>
      </c>
      <c r="F711" s="139">
        <v>23.3</v>
      </c>
      <c r="G711" s="139">
        <f>F711/4</f>
        <v>5.8250000000000002</v>
      </c>
      <c r="H711" s="141">
        <f>G711</f>
        <v>5.8250000000000002</v>
      </c>
      <c r="I711" s="141">
        <f>H711</f>
        <v>5.8250000000000002</v>
      </c>
      <c r="J711" s="141">
        <f>G711</f>
        <v>5.8250000000000002</v>
      </c>
    </row>
    <row r="712" spans="1:10" ht="45.75">
      <c r="A712" s="133">
        <f t="shared" si="13"/>
        <v>178</v>
      </c>
      <c r="B712" s="137" t="s">
        <v>224</v>
      </c>
      <c r="C712" s="142">
        <v>340</v>
      </c>
      <c r="D712" s="137" t="s">
        <v>505</v>
      </c>
      <c r="E712" s="24" t="s">
        <v>18</v>
      </c>
      <c r="F712" s="144">
        <v>2</v>
      </c>
      <c r="G712" s="139">
        <f>F712/4</f>
        <v>0.5</v>
      </c>
      <c r="H712" s="141">
        <f>G712</f>
        <v>0.5</v>
      </c>
      <c r="I712" s="141">
        <f>H712</f>
        <v>0.5</v>
      </c>
      <c r="J712" s="141">
        <f>G712</f>
        <v>0.5</v>
      </c>
    </row>
    <row r="713" spans="1:10" ht="45.75">
      <c r="A713" s="133">
        <f t="shared" si="13"/>
        <v>179</v>
      </c>
      <c r="B713" s="137" t="s">
        <v>224</v>
      </c>
      <c r="C713" s="142">
        <v>340</v>
      </c>
      <c r="D713" s="137" t="s">
        <v>225</v>
      </c>
      <c r="E713" s="24" t="s">
        <v>18</v>
      </c>
      <c r="F713" s="144">
        <v>9.25</v>
      </c>
      <c r="G713" s="139">
        <f>F713/4</f>
        <v>2.3125</v>
      </c>
      <c r="H713" s="141">
        <f>G713</f>
        <v>2.3125</v>
      </c>
      <c r="I713" s="141">
        <f>H713</f>
        <v>2.3125</v>
      </c>
      <c r="J713" s="141">
        <f>G713</f>
        <v>2.3125</v>
      </c>
    </row>
    <row r="714" spans="1:10" ht="45.75">
      <c r="A714" s="133">
        <f t="shared" si="13"/>
        <v>180</v>
      </c>
      <c r="B714" s="137" t="s">
        <v>224</v>
      </c>
      <c r="C714" s="138" t="s">
        <v>506</v>
      </c>
      <c r="D714" s="137" t="s">
        <v>507</v>
      </c>
      <c r="E714" s="143" t="s">
        <v>508</v>
      </c>
      <c r="F714" s="139">
        <v>145.80000000000001</v>
      </c>
      <c r="G714" s="139">
        <f>F714/4</f>
        <v>36.450000000000003</v>
      </c>
      <c r="H714" s="139">
        <f>G714</f>
        <v>36.450000000000003</v>
      </c>
      <c r="I714" s="139">
        <f>G714</f>
        <v>36.450000000000003</v>
      </c>
      <c r="J714" s="139">
        <f>G714</f>
        <v>36.450000000000003</v>
      </c>
    </row>
    <row r="715" spans="1:10" ht="54">
      <c r="A715" s="133">
        <f t="shared" si="13"/>
        <v>181</v>
      </c>
      <c r="B715" s="143"/>
      <c r="C715" s="134"/>
      <c r="D715" s="135" t="s">
        <v>532</v>
      </c>
      <c r="E715" s="143"/>
      <c r="F715" s="145"/>
      <c r="G715" s="143"/>
      <c r="H715" s="143"/>
      <c r="I715" s="143"/>
      <c r="J715" s="143"/>
    </row>
    <row r="716" spans="1:10" ht="23.25">
      <c r="A716" s="133">
        <f t="shared" si="13"/>
        <v>182</v>
      </c>
      <c r="B716" s="137" t="s">
        <v>17</v>
      </c>
      <c r="C716" s="138" t="s">
        <v>498</v>
      </c>
      <c r="D716" s="137" t="s">
        <v>17</v>
      </c>
      <c r="E716" s="10" t="s">
        <v>18</v>
      </c>
      <c r="F716" s="139">
        <v>7.2</v>
      </c>
      <c r="G716" s="139">
        <f>F716</f>
        <v>7.2</v>
      </c>
      <c r="H716" s="143"/>
      <c r="I716" s="143"/>
      <c r="J716" s="143"/>
    </row>
    <row r="717" spans="1:10" ht="34.5">
      <c r="A717" s="133">
        <f t="shared" si="13"/>
        <v>183</v>
      </c>
      <c r="B717" s="137" t="s">
        <v>499</v>
      </c>
      <c r="C717" s="138">
        <v>222</v>
      </c>
      <c r="D717" s="137" t="s">
        <v>499</v>
      </c>
      <c r="E717" s="10" t="s">
        <v>18</v>
      </c>
      <c r="F717" s="139">
        <v>3</v>
      </c>
      <c r="G717" s="10">
        <f>F717/4</f>
        <v>0.75</v>
      </c>
      <c r="H717" s="10">
        <f>G717</f>
        <v>0.75</v>
      </c>
      <c r="I717" s="10">
        <f>G717</f>
        <v>0.75</v>
      </c>
      <c r="J717" s="10">
        <f>G717</f>
        <v>0.75</v>
      </c>
    </row>
    <row r="718" spans="1:10" ht="23.25">
      <c r="A718" s="133">
        <f t="shared" si="13"/>
        <v>184</v>
      </c>
      <c r="B718" s="137" t="s">
        <v>62</v>
      </c>
      <c r="C718" s="138" t="s">
        <v>500</v>
      </c>
      <c r="D718" s="137" t="s">
        <v>126</v>
      </c>
      <c r="E718" s="24" t="s">
        <v>18</v>
      </c>
      <c r="F718" s="139">
        <v>180</v>
      </c>
      <c r="G718" s="139">
        <f>F718</f>
        <v>180</v>
      </c>
      <c r="H718" s="143"/>
      <c r="I718" s="143"/>
      <c r="J718" s="143"/>
    </row>
    <row r="719" spans="1:10" ht="23.25">
      <c r="A719" s="133">
        <f t="shared" si="13"/>
        <v>185</v>
      </c>
      <c r="B719" s="137" t="s">
        <v>62</v>
      </c>
      <c r="C719" s="138">
        <v>223</v>
      </c>
      <c r="D719" s="137" t="s">
        <v>218</v>
      </c>
      <c r="E719" s="24" t="s">
        <v>18</v>
      </c>
      <c r="F719" s="139">
        <v>353.6</v>
      </c>
      <c r="G719" s="139">
        <f>F719</f>
        <v>353.6</v>
      </c>
      <c r="H719" s="143"/>
      <c r="I719" s="143"/>
      <c r="J719" s="143"/>
    </row>
    <row r="720" spans="1:10" ht="34.5">
      <c r="A720" s="133">
        <f t="shared" si="13"/>
        <v>186</v>
      </c>
      <c r="B720" s="137" t="s">
        <v>62</v>
      </c>
      <c r="C720" s="138">
        <v>223</v>
      </c>
      <c r="D720" s="137" t="s">
        <v>510</v>
      </c>
      <c r="E720" s="24" t="s">
        <v>18</v>
      </c>
      <c r="F720" s="139">
        <v>20.9</v>
      </c>
      <c r="G720" s="139">
        <f>F720</f>
        <v>20.9</v>
      </c>
      <c r="H720" s="143"/>
      <c r="I720" s="143"/>
      <c r="J720" s="143"/>
    </row>
    <row r="721" spans="1:10" ht="23.25">
      <c r="A721" s="133">
        <f t="shared" si="13"/>
        <v>187</v>
      </c>
      <c r="B721" s="137" t="s">
        <v>62</v>
      </c>
      <c r="C721" s="138">
        <v>223</v>
      </c>
      <c r="D721" s="137" t="s">
        <v>511</v>
      </c>
      <c r="E721" s="24" t="s">
        <v>18</v>
      </c>
      <c r="F721" s="139">
        <v>10</v>
      </c>
      <c r="G721" s="139">
        <f>F721</f>
        <v>10</v>
      </c>
      <c r="H721" s="143"/>
      <c r="I721" s="143"/>
      <c r="J721" s="143"/>
    </row>
    <row r="722" spans="1:10" ht="45.75">
      <c r="A722" s="133">
        <f t="shared" si="13"/>
        <v>188</v>
      </c>
      <c r="B722" s="137" t="s">
        <v>75</v>
      </c>
      <c r="C722" s="138" t="s">
        <v>502</v>
      </c>
      <c r="D722" s="137" t="s">
        <v>75</v>
      </c>
      <c r="E722" s="24" t="s">
        <v>18</v>
      </c>
      <c r="F722" s="139">
        <v>232.41</v>
      </c>
      <c r="G722" s="139">
        <f t="shared" ref="G722:G727" si="16">F722/4</f>
        <v>58.102499999999999</v>
      </c>
      <c r="H722" s="139">
        <f>G722</f>
        <v>58.102499999999999</v>
      </c>
      <c r="I722" s="139">
        <f>H722</f>
        <v>58.102499999999999</v>
      </c>
      <c r="J722" s="139">
        <f>I722</f>
        <v>58.102499999999999</v>
      </c>
    </row>
    <row r="723" spans="1:10" ht="23.25">
      <c r="A723" s="133">
        <f t="shared" si="13"/>
        <v>189</v>
      </c>
      <c r="B723" s="137" t="s">
        <v>37</v>
      </c>
      <c r="C723" s="138" t="s">
        <v>503</v>
      </c>
      <c r="D723" s="137" t="s">
        <v>37</v>
      </c>
      <c r="E723" s="10" t="s">
        <v>18</v>
      </c>
      <c r="F723" s="139">
        <v>16.3</v>
      </c>
      <c r="G723" s="139">
        <f t="shared" si="16"/>
        <v>4.0750000000000002</v>
      </c>
      <c r="H723" s="141">
        <f>G723</f>
        <v>4.0750000000000002</v>
      </c>
      <c r="I723" s="141">
        <f>H723</f>
        <v>4.0750000000000002</v>
      </c>
      <c r="J723" s="141">
        <f>G723</f>
        <v>4.0750000000000002</v>
      </c>
    </row>
    <row r="724" spans="1:10" ht="45.75">
      <c r="A724" s="133">
        <f t="shared" si="13"/>
        <v>190</v>
      </c>
      <c r="B724" s="137" t="s">
        <v>224</v>
      </c>
      <c r="C724" s="142">
        <v>340</v>
      </c>
      <c r="D724" s="137" t="s">
        <v>505</v>
      </c>
      <c r="E724" s="24" t="s">
        <v>18</v>
      </c>
      <c r="F724" s="144">
        <v>0.95499999999999996</v>
      </c>
      <c r="G724" s="139">
        <f t="shared" si="16"/>
        <v>0.23874999999999999</v>
      </c>
      <c r="H724" s="141">
        <f t="shared" ref="H724:I726" si="17">G724</f>
        <v>0.23874999999999999</v>
      </c>
      <c r="I724" s="141">
        <f t="shared" si="17"/>
        <v>0.23874999999999999</v>
      </c>
      <c r="J724" s="141">
        <f>G724</f>
        <v>0.23874999999999999</v>
      </c>
    </row>
    <row r="725" spans="1:10" ht="45.75">
      <c r="A725" s="133">
        <f t="shared" si="13"/>
        <v>191</v>
      </c>
      <c r="B725" s="137" t="s">
        <v>224</v>
      </c>
      <c r="C725" s="142">
        <v>340</v>
      </c>
      <c r="D725" s="137" t="s">
        <v>225</v>
      </c>
      <c r="E725" s="24" t="s">
        <v>18</v>
      </c>
      <c r="F725" s="144">
        <v>1.625</v>
      </c>
      <c r="G725" s="139">
        <f t="shared" si="16"/>
        <v>0.40625</v>
      </c>
      <c r="H725" s="141">
        <f t="shared" si="17"/>
        <v>0.40625</v>
      </c>
      <c r="I725" s="141">
        <f t="shared" si="17"/>
        <v>0.40625</v>
      </c>
      <c r="J725" s="141">
        <f>G725</f>
        <v>0.40625</v>
      </c>
    </row>
    <row r="726" spans="1:10" ht="45.75">
      <c r="A726" s="133">
        <f t="shared" si="13"/>
        <v>192</v>
      </c>
      <c r="B726" s="137" t="s">
        <v>224</v>
      </c>
      <c r="C726" s="142">
        <v>340</v>
      </c>
      <c r="D726" s="137" t="s">
        <v>512</v>
      </c>
      <c r="E726" s="24" t="s">
        <v>18</v>
      </c>
      <c r="F726" s="144">
        <v>3.67</v>
      </c>
      <c r="G726" s="139">
        <f t="shared" si="16"/>
        <v>0.91749999999999998</v>
      </c>
      <c r="H726" s="141">
        <f t="shared" si="17"/>
        <v>0.91749999999999998</v>
      </c>
      <c r="I726" s="141">
        <f t="shared" si="17"/>
        <v>0.91749999999999998</v>
      </c>
      <c r="J726" s="141">
        <f>G726</f>
        <v>0.91749999999999998</v>
      </c>
    </row>
    <row r="727" spans="1:10" ht="45.75">
      <c r="A727" s="133">
        <f t="shared" si="13"/>
        <v>193</v>
      </c>
      <c r="B727" s="137" t="s">
        <v>224</v>
      </c>
      <c r="C727" s="138" t="s">
        <v>506</v>
      </c>
      <c r="D727" s="137" t="s">
        <v>507</v>
      </c>
      <c r="E727" s="143" t="s">
        <v>508</v>
      </c>
      <c r="F727" s="139">
        <v>94.5</v>
      </c>
      <c r="G727" s="139">
        <f t="shared" si="16"/>
        <v>23.625</v>
      </c>
      <c r="H727" s="139">
        <f>G727</f>
        <v>23.625</v>
      </c>
      <c r="I727" s="139">
        <f>G727</f>
        <v>23.625</v>
      </c>
      <c r="J727" s="139">
        <f>G727</f>
        <v>23.625</v>
      </c>
    </row>
    <row r="728" spans="1:10" ht="54">
      <c r="A728" s="133">
        <f t="shared" si="13"/>
        <v>194</v>
      </c>
      <c r="B728" s="137"/>
      <c r="C728" s="134"/>
      <c r="D728" s="135" t="s">
        <v>533</v>
      </c>
      <c r="E728" s="143"/>
      <c r="F728" s="145"/>
      <c r="G728" s="139"/>
      <c r="H728" s="143"/>
      <c r="I728" s="143"/>
      <c r="J728" s="143"/>
    </row>
    <row r="729" spans="1:10" ht="23.25">
      <c r="A729" s="133">
        <f t="shared" ref="A729:A792" si="18">A728+1</f>
        <v>195</v>
      </c>
      <c r="B729" s="137" t="s">
        <v>17</v>
      </c>
      <c r="C729" s="138" t="s">
        <v>498</v>
      </c>
      <c r="D729" s="137" t="s">
        <v>17</v>
      </c>
      <c r="E729" s="10" t="s">
        <v>18</v>
      </c>
      <c r="F729" s="139">
        <v>3.9</v>
      </c>
      <c r="G729" s="139">
        <f>F729</f>
        <v>3.9</v>
      </c>
      <c r="H729" s="139"/>
      <c r="I729" s="139"/>
      <c r="J729" s="139"/>
    </row>
    <row r="730" spans="1:10" ht="34.5">
      <c r="A730" s="133">
        <f t="shared" si="18"/>
        <v>196</v>
      </c>
      <c r="B730" s="137" t="s">
        <v>499</v>
      </c>
      <c r="C730" s="138">
        <v>222</v>
      </c>
      <c r="D730" s="137" t="s">
        <v>499</v>
      </c>
      <c r="E730" s="10" t="s">
        <v>18</v>
      </c>
      <c r="F730" s="139">
        <v>5</v>
      </c>
      <c r="G730" s="10">
        <f>F730/4</f>
        <v>1.25</v>
      </c>
      <c r="H730" s="10">
        <f>G730</f>
        <v>1.25</v>
      </c>
      <c r="I730" s="10">
        <f>G730</f>
        <v>1.25</v>
      </c>
      <c r="J730" s="10">
        <f>G730</f>
        <v>1.25</v>
      </c>
    </row>
    <row r="731" spans="1:10" ht="23.25">
      <c r="A731" s="133">
        <f t="shared" si="18"/>
        <v>197</v>
      </c>
      <c r="B731" s="137" t="s">
        <v>62</v>
      </c>
      <c r="C731" s="138" t="s">
        <v>500</v>
      </c>
      <c r="D731" s="137" t="s">
        <v>126</v>
      </c>
      <c r="E731" s="24" t="s">
        <v>18</v>
      </c>
      <c r="F731" s="139">
        <v>98.1</v>
      </c>
      <c r="G731" s="139">
        <f>F731</f>
        <v>98.1</v>
      </c>
      <c r="H731" s="143"/>
      <c r="I731" s="143"/>
      <c r="J731" s="143"/>
    </row>
    <row r="732" spans="1:10" ht="45.75">
      <c r="A732" s="133">
        <f t="shared" si="18"/>
        <v>198</v>
      </c>
      <c r="B732" s="137" t="s">
        <v>75</v>
      </c>
      <c r="C732" s="138" t="s">
        <v>502</v>
      </c>
      <c r="D732" s="137" t="s">
        <v>75</v>
      </c>
      <c r="E732" s="24" t="s">
        <v>18</v>
      </c>
      <c r="F732" s="139">
        <v>13.3</v>
      </c>
      <c r="G732" s="139">
        <f>F732/4</f>
        <v>3.3250000000000002</v>
      </c>
      <c r="H732" s="140">
        <f>G732</f>
        <v>3.3250000000000002</v>
      </c>
      <c r="I732" s="140">
        <f>G732</f>
        <v>3.3250000000000002</v>
      </c>
      <c r="J732" s="140">
        <f>G732</f>
        <v>3.3250000000000002</v>
      </c>
    </row>
    <row r="733" spans="1:10" ht="23.25">
      <c r="A733" s="133">
        <f t="shared" si="18"/>
        <v>199</v>
      </c>
      <c r="B733" s="137" t="s">
        <v>37</v>
      </c>
      <c r="C733" s="138" t="s">
        <v>503</v>
      </c>
      <c r="D733" s="137" t="s">
        <v>37</v>
      </c>
      <c r="E733" s="10" t="s">
        <v>18</v>
      </c>
      <c r="F733" s="139">
        <v>18.3</v>
      </c>
      <c r="G733" s="139">
        <f>F733/4</f>
        <v>4.5750000000000002</v>
      </c>
      <c r="H733" s="141">
        <f>G733</f>
        <v>4.5750000000000002</v>
      </c>
      <c r="I733" s="141">
        <f>H733</f>
        <v>4.5750000000000002</v>
      </c>
      <c r="J733" s="141">
        <f>G733</f>
        <v>4.5750000000000002</v>
      </c>
    </row>
    <row r="734" spans="1:10" ht="45.75">
      <c r="A734" s="133">
        <f t="shared" si="18"/>
        <v>200</v>
      </c>
      <c r="B734" s="137" t="s">
        <v>224</v>
      </c>
      <c r="C734" s="142">
        <v>340</v>
      </c>
      <c r="D734" s="137" t="s">
        <v>512</v>
      </c>
      <c r="E734" s="24" t="s">
        <v>18</v>
      </c>
      <c r="F734" s="144">
        <v>2.94</v>
      </c>
      <c r="G734" s="139">
        <f>F734/4</f>
        <v>0.73499999999999999</v>
      </c>
      <c r="H734" s="141">
        <f>G734</f>
        <v>0.73499999999999999</v>
      </c>
      <c r="I734" s="141">
        <f>H734</f>
        <v>0.73499999999999999</v>
      </c>
      <c r="J734" s="141">
        <f>G734</f>
        <v>0.73499999999999999</v>
      </c>
    </row>
    <row r="735" spans="1:10" ht="45.75">
      <c r="A735" s="133">
        <f t="shared" si="18"/>
        <v>201</v>
      </c>
      <c r="B735" s="137" t="s">
        <v>224</v>
      </c>
      <c r="C735" s="142">
        <v>340</v>
      </c>
      <c r="D735" s="137" t="s">
        <v>505</v>
      </c>
      <c r="E735" s="24" t="s">
        <v>18</v>
      </c>
      <c r="F735" s="144">
        <v>0.81</v>
      </c>
      <c r="G735" s="139">
        <f>F735/4</f>
        <v>0.20250000000000001</v>
      </c>
      <c r="H735" s="141">
        <f>G735</f>
        <v>0.20250000000000001</v>
      </c>
      <c r="I735" s="141">
        <f>H735</f>
        <v>0.20250000000000001</v>
      </c>
      <c r="J735" s="141">
        <f>G735</f>
        <v>0.20250000000000001</v>
      </c>
    </row>
    <row r="736" spans="1:10" ht="45.75">
      <c r="A736" s="133">
        <f t="shared" si="18"/>
        <v>202</v>
      </c>
      <c r="B736" s="137" t="s">
        <v>224</v>
      </c>
      <c r="C736" s="138" t="s">
        <v>506</v>
      </c>
      <c r="D736" s="137" t="s">
        <v>507</v>
      </c>
      <c r="E736" s="143" t="s">
        <v>508</v>
      </c>
      <c r="F736" s="139">
        <v>48.6</v>
      </c>
      <c r="G736" s="139">
        <f>F736/4</f>
        <v>12.15</v>
      </c>
      <c r="H736" s="139">
        <f>G736</f>
        <v>12.15</v>
      </c>
      <c r="I736" s="139">
        <f>G736</f>
        <v>12.15</v>
      </c>
      <c r="J736" s="139">
        <f>G736</f>
        <v>12.15</v>
      </c>
    </row>
    <row r="737" spans="1:10" ht="43.5">
      <c r="A737" s="133">
        <f t="shared" si="18"/>
        <v>203</v>
      </c>
      <c r="B737" s="137"/>
      <c r="C737" s="134"/>
      <c r="D737" s="135" t="s">
        <v>534</v>
      </c>
      <c r="E737" s="143"/>
      <c r="F737" s="145"/>
      <c r="G737" s="139"/>
      <c r="H737" s="139"/>
      <c r="I737" s="139"/>
      <c r="J737" s="139"/>
    </row>
    <row r="738" spans="1:10" ht="23.25">
      <c r="A738" s="133">
        <f t="shared" si="18"/>
        <v>204</v>
      </c>
      <c r="B738" s="137" t="s">
        <v>17</v>
      </c>
      <c r="C738" s="138" t="s">
        <v>498</v>
      </c>
      <c r="D738" s="137" t="s">
        <v>17</v>
      </c>
      <c r="E738" s="10" t="s">
        <v>18</v>
      </c>
      <c r="F738" s="139">
        <v>19.98</v>
      </c>
      <c r="G738" s="139">
        <f>F738</f>
        <v>19.98</v>
      </c>
      <c r="H738" s="143"/>
      <c r="I738" s="143"/>
      <c r="J738" s="143"/>
    </row>
    <row r="739" spans="1:10" ht="34.5">
      <c r="A739" s="133">
        <f t="shared" si="18"/>
        <v>205</v>
      </c>
      <c r="B739" s="137" t="s">
        <v>499</v>
      </c>
      <c r="C739" s="138">
        <v>222</v>
      </c>
      <c r="D739" s="137" t="s">
        <v>499</v>
      </c>
      <c r="E739" s="10" t="s">
        <v>18</v>
      </c>
      <c r="F739" s="139">
        <v>1</v>
      </c>
      <c r="G739" s="10">
        <f>F739/4</f>
        <v>0.25</v>
      </c>
      <c r="H739" s="10">
        <f>G739</f>
        <v>0.25</v>
      </c>
      <c r="I739" s="10">
        <f>G739</f>
        <v>0.25</v>
      </c>
      <c r="J739" s="10">
        <f>G739</f>
        <v>0.25</v>
      </c>
    </row>
    <row r="740" spans="1:10" ht="23.25">
      <c r="A740" s="133">
        <f t="shared" si="18"/>
        <v>206</v>
      </c>
      <c r="B740" s="137" t="s">
        <v>62</v>
      </c>
      <c r="C740" s="138">
        <v>223</v>
      </c>
      <c r="D740" s="137" t="s">
        <v>126</v>
      </c>
      <c r="E740" s="24" t="s">
        <v>18</v>
      </c>
      <c r="F740" s="139">
        <v>804.1</v>
      </c>
      <c r="G740" s="139">
        <f>F740</f>
        <v>804.1</v>
      </c>
      <c r="H740" s="139"/>
      <c r="I740" s="139"/>
      <c r="J740" s="139"/>
    </row>
    <row r="741" spans="1:10" ht="23.25">
      <c r="A741" s="133">
        <f t="shared" si="18"/>
        <v>207</v>
      </c>
      <c r="B741" s="137" t="s">
        <v>62</v>
      </c>
      <c r="C741" s="138">
        <v>223</v>
      </c>
      <c r="D741" s="137" t="s">
        <v>21</v>
      </c>
      <c r="E741" s="24" t="s">
        <v>18</v>
      </c>
      <c r="F741" s="139">
        <v>704.4</v>
      </c>
      <c r="G741" s="139">
        <f>F741</f>
        <v>704.4</v>
      </c>
      <c r="H741" s="143"/>
      <c r="I741" s="143"/>
      <c r="J741" s="143"/>
    </row>
    <row r="742" spans="1:10" ht="23.25">
      <c r="A742" s="133">
        <f t="shared" si="18"/>
        <v>208</v>
      </c>
      <c r="B742" s="137" t="s">
        <v>62</v>
      </c>
      <c r="C742" s="138" t="s">
        <v>500</v>
      </c>
      <c r="D742" s="137" t="s">
        <v>218</v>
      </c>
      <c r="E742" s="24" t="s">
        <v>18</v>
      </c>
      <c r="F742" s="139">
        <v>25.71</v>
      </c>
      <c r="G742" s="139">
        <f>F742</f>
        <v>25.71</v>
      </c>
      <c r="H742" s="143"/>
      <c r="I742" s="143"/>
      <c r="J742" s="143"/>
    </row>
    <row r="743" spans="1:10" ht="45.75">
      <c r="A743" s="133">
        <f t="shared" si="18"/>
        <v>209</v>
      </c>
      <c r="B743" s="137" t="s">
        <v>75</v>
      </c>
      <c r="C743" s="138" t="s">
        <v>502</v>
      </c>
      <c r="D743" s="137" t="s">
        <v>75</v>
      </c>
      <c r="E743" s="24" t="s">
        <v>18</v>
      </c>
      <c r="F743" s="139">
        <v>118.7</v>
      </c>
      <c r="G743" s="139">
        <f>F743/4</f>
        <v>29.675000000000001</v>
      </c>
      <c r="H743" s="139">
        <f>G743</f>
        <v>29.675000000000001</v>
      </c>
      <c r="I743" s="139">
        <f>H743</f>
        <v>29.675000000000001</v>
      </c>
      <c r="J743" s="139">
        <f>I743</f>
        <v>29.675000000000001</v>
      </c>
    </row>
    <row r="744" spans="1:10" ht="45.75">
      <c r="A744" s="133">
        <f t="shared" si="18"/>
        <v>210</v>
      </c>
      <c r="B744" s="137" t="s">
        <v>75</v>
      </c>
      <c r="C744" s="138">
        <v>225</v>
      </c>
      <c r="D744" s="137" t="s">
        <v>535</v>
      </c>
      <c r="E744" s="24" t="s">
        <v>47</v>
      </c>
      <c r="F744" s="139">
        <v>980</v>
      </c>
      <c r="G744" s="139"/>
      <c r="H744" s="139">
        <v>980</v>
      </c>
      <c r="I744" s="139"/>
      <c r="J744" s="139"/>
    </row>
    <row r="745" spans="1:10" ht="45.75">
      <c r="A745" s="133">
        <f t="shared" si="18"/>
        <v>211</v>
      </c>
      <c r="B745" s="137" t="s">
        <v>75</v>
      </c>
      <c r="C745" s="138">
        <v>225</v>
      </c>
      <c r="D745" s="147" t="s">
        <v>536</v>
      </c>
      <c r="E745" s="24" t="s">
        <v>47</v>
      </c>
      <c r="F745" s="139">
        <v>998</v>
      </c>
      <c r="G745" s="139"/>
      <c r="H745" s="139">
        <v>998</v>
      </c>
      <c r="I745" s="139"/>
      <c r="J745" s="139"/>
    </row>
    <row r="746" spans="1:10" ht="23.25">
      <c r="A746" s="133">
        <f t="shared" si="18"/>
        <v>212</v>
      </c>
      <c r="B746" s="137" t="s">
        <v>37</v>
      </c>
      <c r="C746" s="138" t="s">
        <v>503</v>
      </c>
      <c r="D746" s="137" t="s">
        <v>37</v>
      </c>
      <c r="E746" s="10" t="s">
        <v>18</v>
      </c>
      <c r="F746" s="139">
        <v>31.88</v>
      </c>
      <c r="G746" s="139">
        <f>F746/4</f>
        <v>7.97</v>
      </c>
      <c r="H746" s="141">
        <f>G746</f>
        <v>7.97</v>
      </c>
      <c r="I746" s="141">
        <f>H746</f>
        <v>7.97</v>
      </c>
      <c r="J746" s="141">
        <f>G746</f>
        <v>7.97</v>
      </c>
    </row>
    <row r="747" spans="1:10" ht="45.75">
      <c r="A747" s="133">
        <f t="shared" si="18"/>
        <v>213</v>
      </c>
      <c r="B747" s="137" t="s">
        <v>224</v>
      </c>
      <c r="C747" s="142">
        <v>310</v>
      </c>
      <c r="D747" s="137" t="s">
        <v>537</v>
      </c>
      <c r="E747" s="10" t="s">
        <v>18</v>
      </c>
      <c r="F747" s="144">
        <v>114</v>
      </c>
      <c r="G747" s="139"/>
      <c r="H747" s="144">
        <v>114</v>
      </c>
      <c r="I747" s="139"/>
      <c r="J747" s="139"/>
    </row>
    <row r="748" spans="1:10" ht="45.75">
      <c r="A748" s="133">
        <f t="shared" si="18"/>
        <v>214</v>
      </c>
      <c r="B748" s="137" t="s">
        <v>224</v>
      </c>
      <c r="C748" s="142">
        <v>340</v>
      </c>
      <c r="D748" s="137" t="s">
        <v>49</v>
      </c>
      <c r="E748" s="143" t="s">
        <v>508</v>
      </c>
      <c r="F748" s="144">
        <v>599.79999999999995</v>
      </c>
      <c r="G748" s="144">
        <f>F748/4</f>
        <v>149.94999999999999</v>
      </c>
      <c r="H748" s="144">
        <f>G748</f>
        <v>149.94999999999999</v>
      </c>
      <c r="I748" s="144">
        <f>H748</f>
        <v>149.94999999999999</v>
      </c>
      <c r="J748" s="144">
        <f>I748</f>
        <v>149.94999999999999</v>
      </c>
    </row>
    <row r="749" spans="1:10" ht="45.75">
      <c r="A749" s="133">
        <f t="shared" si="18"/>
        <v>215</v>
      </c>
      <c r="B749" s="137" t="s">
        <v>224</v>
      </c>
      <c r="C749" s="142">
        <v>340</v>
      </c>
      <c r="D749" s="137" t="s">
        <v>505</v>
      </c>
      <c r="E749" s="24" t="s">
        <v>18</v>
      </c>
      <c r="F749" s="144">
        <v>2</v>
      </c>
      <c r="G749" s="139">
        <f>F749/4</f>
        <v>0.5</v>
      </c>
      <c r="H749" s="141">
        <f>G749</f>
        <v>0.5</v>
      </c>
      <c r="I749" s="141">
        <f>H749</f>
        <v>0.5</v>
      </c>
      <c r="J749" s="141">
        <f>G749</f>
        <v>0.5</v>
      </c>
    </row>
    <row r="750" spans="1:10" ht="45.75">
      <c r="A750" s="133">
        <f t="shared" si="18"/>
        <v>216</v>
      </c>
      <c r="B750" s="137" t="s">
        <v>224</v>
      </c>
      <c r="C750" s="142">
        <v>340</v>
      </c>
      <c r="D750" s="137" t="s">
        <v>507</v>
      </c>
      <c r="E750" s="143" t="s">
        <v>508</v>
      </c>
      <c r="F750" s="144">
        <v>62.37</v>
      </c>
      <c r="G750" s="144"/>
      <c r="H750" s="144">
        <v>62.37</v>
      </c>
      <c r="I750" s="139"/>
      <c r="J750" s="139"/>
    </row>
    <row r="751" spans="1:10" ht="45.75">
      <c r="A751" s="133">
        <f t="shared" si="18"/>
        <v>217</v>
      </c>
      <c r="B751" s="137" t="s">
        <v>224</v>
      </c>
      <c r="C751" s="142">
        <v>340</v>
      </c>
      <c r="D751" s="137" t="s">
        <v>225</v>
      </c>
      <c r="E751" s="24" t="s">
        <v>18</v>
      </c>
      <c r="F751" s="144">
        <v>37.909999999999997</v>
      </c>
      <c r="G751" s="139">
        <f>F751/4</f>
        <v>9.4774999999999991</v>
      </c>
      <c r="H751" s="141">
        <f>G751</f>
        <v>9.4774999999999991</v>
      </c>
      <c r="I751" s="141">
        <f>H751</f>
        <v>9.4774999999999991</v>
      </c>
      <c r="J751" s="141">
        <f>G751</f>
        <v>9.4774999999999991</v>
      </c>
    </row>
    <row r="752" spans="1:10" ht="45.75">
      <c r="A752" s="133">
        <f t="shared" si="18"/>
        <v>218</v>
      </c>
      <c r="B752" s="137" t="s">
        <v>224</v>
      </c>
      <c r="C752" s="138" t="s">
        <v>506</v>
      </c>
      <c r="D752" s="137" t="s">
        <v>512</v>
      </c>
      <c r="E752" s="24" t="s">
        <v>18</v>
      </c>
      <c r="F752" s="139">
        <v>33.6</v>
      </c>
      <c r="G752" s="139">
        <f>F752/4</f>
        <v>8.4</v>
      </c>
      <c r="H752" s="141">
        <f>G752</f>
        <v>8.4</v>
      </c>
      <c r="I752" s="141">
        <f>H752</f>
        <v>8.4</v>
      </c>
      <c r="J752" s="141">
        <f>G752</f>
        <v>8.4</v>
      </c>
    </row>
    <row r="753" spans="1:10" ht="43.5">
      <c r="A753" s="133">
        <f t="shared" si="18"/>
        <v>219</v>
      </c>
      <c r="B753" s="137"/>
      <c r="C753" s="134"/>
      <c r="D753" s="135" t="s">
        <v>538</v>
      </c>
      <c r="E753" s="143"/>
      <c r="F753" s="145"/>
      <c r="G753" s="16"/>
      <c r="H753" s="139"/>
      <c r="I753" s="143"/>
      <c r="J753" s="143"/>
    </row>
    <row r="754" spans="1:10" ht="23.25">
      <c r="A754" s="133">
        <f t="shared" si="18"/>
        <v>220</v>
      </c>
      <c r="B754" s="137" t="s">
        <v>17</v>
      </c>
      <c r="C754" s="138" t="s">
        <v>498</v>
      </c>
      <c r="D754" s="137" t="s">
        <v>17</v>
      </c>
      <c r="E754" s="10" t="s">
        <v>18</v>
      </c>
      <c r="F754" s="139">
        <v>13.08</v>
      </c>
      <c r="G754" s="139">
        <f>F754</f>
        <v>13.08</v>
      </c>
      <c r="H754" s="143"/>
      <c r="I754" s="143"/>
      <c r="J754" s="143"/>
    </row>
    <row r="755" spans="1:10" ht="34.5">
      <c r="A755" s="133">
        <f t="shared" si="18"/>
        <v>221</v>
      </c>
      <c r="B755" s="137" t="s">
        <v>499</v>
      </c>
      <c r="C755" s="138">
        <v>222</v>
      </c>
      <c r="D755" s="137" t="s">
        <v>499</v>
      </c>
      <c r="E755" s="10" t="s">
        <v>18</v>
      </c>
      <c r="F755" s="139">
        <v>10</v>
      </c>
      <c r="G755" s="10">
        <f>F755/4</f>
        <v>2.5</v>
      </c>
      <c r="H755" s="10">
        <f>G755</f>
        <v>2.5</v>
      </c>
      <c r="I755" s="10">
        <f>G755</f>
        <v>2.5</v>
      </c>
      <c r="J755" s="10">
        <f>G755</f>
        <v>2.5</v>
      </c>
    </row>
    <row r="756" spans="1:10" ht="23.25">
      <c r="A756" s="133">
        <f t="shared" si="18"/>
        <v>222</v>
      </c>
      <c r="B756" s="137" t="s">
        <v>62</v>
      </c>
      <c r="C756" s="138">
        <v>223</v>
      </c>
      <c r="D756" s="137" t="s">
        <v>126</v>
      </c>
      <c r="E756" s="24" t="s">
        <v>18</v>
      </c>
      <c r="F756" s="139">
        <v>330.6</v>
      </c>
      <c r="G756" s="139">
        <f>F756</f>
        <v>330.6</v>
      </c>
      <c r="H756" s="139"/>
      <c r="I756" s="139"/>
      <c r="J756" s="139"/>
    </row>
    <row r="757" spans="1:10" ht="23.25">
      <c r="A757" s="133">
        <f t="shared" si="18"/>
        <v>223</v>
      </c>
      <c r="B757" s="137" t="s">
        <v>62</v>
      </c>
      <c r="C757" s="138">
        <v>223</v>
      </c>
      <c r="D757" s="137" t="s">
        <v>21</v>
      </c>
      <c r="E757" s="24" t="s">
        <v>18</v>
      </c>
      <c r="F757" s="139">
        <v>494.69</v>
      </c>
      <c r="G757" s="139">
        <f>F757</f>
        <v>494.69</v>
      </c>
      <c r="H757" s="18"/>
      <c r="I757" s="18"/>
      <c r="J757" s="18"/>
    </row>
    <row r="758" spans="1:10" ht="45.75">
      <c r="A758" s="133">
        <f t="shared" si="18"/>
        <v>224</v>
      </c>
      <c r="B758" s="137" t="s">
        <v>75</v>
      </c>
      <c r="C758" s="138" t="s">
        <v>502</v>
      </c>
      <c r="D758" s="137" t="s">
        <v>75</v>
      </c>
      <c r="E758" s="24" t="s">
        <v>18</v>
      </c>
      <c r="F758" s="139">
        <v>190.5</v>
      </c>
      <c r="G758" s="139">
        <f>F758/4</f>
        <v>47.625</v>
      </c>
      <c r="H758" s="148">
        <f>G758</f>
        <v>47.625</v>
      </c>
      <c r="I758" s="148">
        <f>H758</f>
        <v>47.625</v>
      </c>
      <c r="J758" s="148">
        <f>I758</f>
        <v>47.625</v>
      </c>
    </row>
    <row r="759" spans="1:10" ht="23.25">
      <c r="A759" s="133">
        <f t="shared" si="18"/>
        <v>225</v>
      </c>
      <c r="B759" s="137" t="s">
        <v>37</v>
      </c>
      <c r="C759" s="138" t="s">
        <v>503</v>
      </c>
      <c r="D759" s="137" t="s">
        <v>37</v>
      </c>
      <c r="E759" s="10" t="s">
        <v>18</v>
      </c>
      <c r="F759" s="139">
        <v>35.880000000000003</v>
      </c>
      <c r="G759" s="139">
        <f>F759/4</f>
        <v>8.9700000000000006</v>
      </c>
      <c r="H759" s="141">
        <f>G759</f>
        <v>8.9700000000000006</v>
      </c>
      <c r="I759" s="141">
        <f>H759</f>
        <v>8.9700000000000006</v>
      </c>
      <c r="J759" s="141">
        <f>G759</f>
        <v>8.9700000000000006</v>
      </c>
    </row>
    <row r="760" spans="1:10" ht="45.75">
      <c r="A760" s="133">
        <f t="shared" si="18"/>
        <v>226</v>
      </c>
      <c r="B760" s="137" t="s">
        <v>224</v>
      </c>
      <c r="C760" s="142">
        <v>310</v>
      </c>
      <c r="D760" s="137" t="s">
        <v>537</v>
      </c>
      <c r="E760" s="10" t="s">
        <v>18</v>
      </c>
      <c r="F760" s="144">
        <v>34.409999999999997</v>
      </c>
      <c r="G760" s="139"/>
      <c r="H760" s="144">
        <v>34.409999999999997</v>
      </c>
      <c r="I760" s="139"/>
      <c r="J760" s="139"/>
    </row>
    <row r="761" spans="1:10" ht="45.75">
      <c r="A761" s="133">
        <f t="shared" si="18"/>
        <v>227</v>
      </c>
      <c r="B761" s="137" t="s">
        <v>224</v>
      </c>
      <c r="C761" s="142">
        <v>340</v>
      </c>
      <c r="D761" s="137" t="s">
        <v>539</v>
      </c>
      <c r="E761" s="10" t="s">
        <v>18</v>
      </c>
      <c r="F761" s="144">
        <v>280</v>
      </c>
      <c r="G761" s="144">
        <f>F761/4</f>
        <v>70</v>
      </c>
      <c r="H761" s="148">
        <f>G761</f>
        <v>70</v>
      </c>
      <c r="I761" s="148">
        <f>G761</f>
        <v>70</v>
      </c>
      <c r="J761" s="148">
        <f>G761</f>
        <v>70</v>
      </c>
    </row>
    <row r="762" spans="1:10" ht="45.75">
      <c r="A762" s="133">
        <f t="shared" si="18"/>
        <v>228</v>
      </c>
      <c r="B762" s="137" t="s">
        <v>224</v>
      </c>
      <c r="C762" s="142">
        <v>340</v>
      </c>
      <c r="D762" s="137" t="s">
        <v>512</v>
      </c>
      <c r="E762" s="24" t="s">
        <v>18</v>
      </c>
      <c r="F762" s="144">
        <v>22.03</v>
      </c>
      <c r="G762" s="139">
        <f>F762/4</f>
        <v>5.5075000000000003</v>
      </c>
      <c r="H762" s="141">
        <f>G762</f>
        <v>5.5075000000000003</v>
      </c>
      <c r="I762" s="141">
        <f>H762</f>
        <v>5.5075000000000003</v>
      </c>
      <c r="J762" s="141">
        <f>G762</f>
        <v>5.5075000000000003</v>
      </c>
    </row>
    <row r="763" spans="1:10" ht="45.75">
      <c r="A763" s="133">
        <f t="shared" si="18"/>
        <v>229</v>
      </c>
      <c r="B763" s="137" t="s">
        <v>224</v>
      </c>
      <c r="C763" s="142">
        <v>340</v>
      </c>
      <c r="D763" s="137" t="s">
        <v>505</v>
      </c>
      <c r="E763" s="24" t="s">
        <v>18</v>
      </c>
      <c r="F763" s="144">
        <v>0.93</v>
      </c>
      <c r="G763" s="139">
        <f>F763/4</f>
        <v>0.23250000000000001</v>
      </c>
      <c r="H763" s="141">
        <f>G763</f>
        <v>0.23250000000000001</v>
      </c>
      <c r="I763" s="141">
        <f>H763</f>
        <v>0.23250000000000001</v>
      </c>
      <c r="J763" s="141">
        <f>G763</f>
        <v>0.23250000000000001</v>
      </c>
    </row>
    <row r="764" spans="1:10" ht="45.75">
      <c r="A764" s="133">
        <f t="shared" si="18"/>
        <v>230</v>
      </c>
      <c r="B764" s="137" t="s">
        <v>224</v>
      </c>
      <c r="C764" s="142">
        <v>340</v>
      </c>
      <c r="D764" s="137" t="s">
        <v>225</v>
      </c>
      <c r="E764" s="24" t="s">
        <v>18</v>
      </c>
      <c r="F764" s="144">
        <f>45.04+23.64</f>
        <v>68.680000000000007</v>
      </c>
      <c r="G764" s="139">
        <f>F764/4</f>
        <v>17.170000000000002</v>
      </c>
      <c r="H764" s="141">
        <f>G764</f>
        <v>17.170000000000002</v>
      </c>
      <c r="I764" s="141">
        <f>H764</f>
        <v>17.170000000000002</v>
      </c>
      <c r="J764" s="141">
        <f>G764</f>
        <v>17.170000000000002</v>
      </c>
    </row>
    <row r="765" spans="1:10" ht="45.75">
      <c r="A765" s="133">
        <f t="shared" si="18"/>
        <v>231</v>
      </c>
      <c r="B765" s="137" t="s">
        <v>224</v>
      </c>
      <c r="C765" s="138" t="s">
        <v>506</v>
      </c>
      <c r="D765" s="137" t="s">
        <v>507</v>
      </c>
      <c r="E765" s="143" t="s">
        <v>508</v>
      </c>
      <c r="F765" s="139">
        <v>41.58</v>
      </c>
      <c r="G765" s="139"/>
      <c r="H765" s="139">
        <v>41.58</v>
      </c>
      <c r="I765" s="139"/>
      <c r="J765" s="139"/>
    </row>
    <row r="766" spans="1:10" ht="43.5">
      <c r="A766" s="133">
        <f t="shared" si="18"/>
        <v>232</v>
      </c>
      <c r="B766" s="18"/>
      <c r="C766" s="134"/>
      <c r="D766" s="135" t="s">
        <v>540</v>
      </c>
      <c r="E766" s="18"/>
      <c r="F766" s="145"/>
      <c r="G766" s="18"/>
      <c r="H766" s="18"/>
      <c r="I766" s="18"/>
      <c r="J766" s="18"/>
    </row>
    <row r="767" spans="1:10" ht="23.25">
      <c r="A767" s="133">
        <f t="shared" si="18"/>
        <v>233</v>
      </c>
      <c r="B767" s="137" t="s">
        <v>17</v>
      </c>
      <c r="C767" s="138" t="s">
        <v>498</v>
      </c>
      <c r="D767" s="137" t="s">
        <v>17</v>
      </c>
      <c r="E767" s="10" t="s">
        <v>18</v>
      </c>
      <c r="F767" s="139">
        <v>21.78</v>
      </c>
      <c r="G767" s="139">
        <f>F767</f>
        <v>21.78</v>
      </c>
      <c r="H767" s="18"/>
      <c r="I767" s="18"/>
      <c r="J767" s="18"/>
    </row>
    <row r="768" spans="1:10" ht="34.5">
      <c r="A768" s="133">
        <f t="shared" si="18"/>
        <v>234</v>
      </c>
      <c r="B768" s="137" t="s">
        <v>499</v>
      </c>
      <c r="C768" s="138">
        <v>222</v>
      </c>
      <c r="D768" s="137" t="s">
        <v>499</v>
      </c>
      <c r="E768" s="10" t="s">
        <v>18</v>
      </c>
      <c r="F768" s="139">
        <v>5</v>
      </c>
      <c r="G768" s="10">
        <f>F768/4</f>
        <v>1.25</v>
      </c>
      <c r="H768" s="10">
        <f>G768</f>
        <v>1.25</v>
      </c>
      <c r="I768" s="10">
        <f>G768</f>
        <v>1.25</v>
      </c>
      <c r="J768" s="10">
        <f>G768</f>
        <v>1.25</v>
      </c>
    </row>
    <row r="769" spans="1:10" ht="23.25">
      <c r="A769" s="133">
        <f t="shared" si="18"/>
        <v>235</v>
      </c>
      <c r="B769" s="137" t="s">
        <v>62</v>
      </c>
      <c r="C769" s="138">
        <v>223</v>
      </c>
      <c r="D769" s="137" t="s">
        <v>218</v>
      </c>
      <c r="E769" s="24" t="s">
        <v>18</v>
      </c>
      <c r="F769" s="139">
        <v>1230.3</v>
      </c>
      <c r="G769" s="139">
        <f>F769</f>
        <v>1230.3</v>
      </c>
      <c r="H769" s="18"/>
      <c r="I769" s="18"/>
      <c r="J769" s="18"/>
    </row>
    <row r="770" spans="1:10" ht="23.25">
      <c r="A770" s="133">
        <f t="shared" si="18"/>
        <v>236</v>
      </c>
      <c r="B770" s="137" t="s">
        <v>62</v>
      </c>
      <c r="C770" s="138">
        <v>223</v>
      </c>
      <c r="D770" s="137" t="s">
        <v>126</v>
      </c>
      <c r="E770" s="24" t="s">
        <v>18</v>
      </c>
      <c r="F770" s="139">
        <v>197.04</v>
      </c>
      <c r="G770" s="139">
        <f>F770</f>
        <v>197.04</v>
      </c>
      <c r="H770" s="18"/>
      <c r="I770" s="18"/>
      <c r="J770" s="18"/>
    </row>
    <row r="771" spans="1:10" ht="45.75">
      <c r="A771" s="133">
        <f t="shared" si="18"/>
        <v>237</v>
      </c>
      <c r="B771" s="137" t="s">
        <v>62</v>
      </c>
      <c r="C771" s="138" t="s">
        <v>500</v>
      </c>
      <c r="D771" s="137" t="s">
        <v>541</v>
      </c>
      <c r="E771" s="24" t="s">
        <v>18</v>
      </c>
      <c r="F771" s="139">
        <v>84.91</v>
      </c>
      <c r="G771" s="139">
        <f>F771</f>
        <v>84.91</v>
      </c>
      <c r="H771" s="18"/>
      <c r="I771" s="18"/>
      <c r="J771" s="18"/>
    </row>
    <row r="772" spans="1:10" ht="45.75">
      <c r="A772" s="133">
        <f t="shared" si="18"/>
        <v>238</v>
      </c>
      <c r="B772" s="137" t="s">
        <v>75</v>
      </c>
      <c r="C772" s="138" t="s">
        <v>502</v>
      </c>
      <c r="D772" s="137" t="s">
        <v>75</v>
      </c>
      <c r="E772" s="18" t="s">
        <v>18</v>
      </c>
      <c r="F772" s="139">
        <v>83.2</v>
      </c>
      <c r="G772" s="139">
        <f>F772/4</f>
        <v>20.8</v>
      </c>
      <c r="H772" s="140">
        <f>G772</f>
        <v>20.8</v>
      </c>
      <c r="I772" s="140">
        <f>G772</f>
        <v>20.8</v>
      </c>
      <c r="J772" s="140">
        <f>G772</f>
        <v>20.8</v>
      </c>
    </row>
    <row r="773" spans="1:10" ht="23.25">
      <c r="A773" s="133">
        <f t="shared" si="18"/>
        <v>239</v>
      </c>
      <c r="B773" s="137" t="s">
        <v>37</v>
      </c>
      <c r="C773" s="138" t="s">
        <v>503</v>
      </c>
      <c r="D773" s="137" t="s">
        <v>37</v>
      </c>
      <c r="E773" s="10" t="s">
        <v>18</v>
      </c>
      <c r="F773" s="139">
        <v>37.340000000000003</v>
      </c>
      <c r="G773" s="139">
        <f>F773/4</f>
        <v>9.3350000000000009</v>
      </c>
      <c r="H773" s="141">
        <f>G773</f>
        <v>9.3350000000000009</v>
      </c>
      <c r="I773" s="141">
        <f>H773</f>
        <v>9.3350000000000009</v>
      </c>
      <c r="J773" s="141">
        <f>G773</f>
        <v>9.3350000000000009</v>
      </c>
    </row>
    <row r="774" spans="1:10" ht="45.75">
      <c r="A774" s="133">
        <f t="shared" si="18"/>
        <v>240</v>
      </c>
      <c r="B774" s="137" t="s">
        <v>224</v>
      </c>
      <c r="C774" s="142">
        <v>310</v>
      </c>
      <c r="D774" s="137" t="s">
        <v>537</v>
      </c>
      <c r="E774" s="18" t="s">
        <v>508</v>
      </c>
      <c r="F774" s="144">
        <v>230.24</v>
      </c>
      <c r="G774" s="144"/>
      <c r="H774" s="144">
        <v>230.24</v>
      </c>
      <c r="I774" s="18"/>
      <c r="J774" s="18"/>
    </row>
    <row r="775" spans="1:10" ht="45.75">
      <c r="A775" s="133">
        <f t="shared" si="18"/>
        <v>241</v>
      </c>
      <c r="B775" s="137" t="s">
        <v>224</v>
      </c>
      <c r="C775" s="142">
        <v>340</v>
      </c>
      <c r="D775" s="137" t="s">
        <v>539</v>
      </c>
      <c r="E775" s="18" t="s">
        <v>18</v>
      </c>
      <c r="F775" s="144">
        <v>201</v>
      </c>
      <c r="G775" s="144">
        <f>F775/4</f>
        <v>50.25</v>
      </c>
      <c r="H775" s="148">
        <f>G775</f>
        <v>50.25</v>
      </c>
      <c r="I775" s="148">
        <f>G775</f>
        <v>50.25</v>
      </c>
      <c r="J775" s="148">
        <f>G775</f>
        <v>50.25</v>
      </c>
    </row>
    <row r="776" spans="1:10" ht="45.75">
      <c r="A776" s="133">
        <f t="shared" si="18"/>
        <v>242</v>
      </c>
      <c r="B776" s="137" t="s">
        <v>224</v>
      </c>
      <c r="C776" s="142">
        <v>340</v>
      </c>
      <c r="D776" s="137" t="s">
        <v>505</v>
      </c>
      <c r="E776" s="24" t="s">
        <v>18</v>
      </c>
      <c r="F776" s="144">
        <v>3.52</v>
      </c>
      <c r="G776" s="139">
        <f>F776/4</f>
        <v>0.88</v>
      </c>
      <c r="H776" s="141">
        <f>G776</f>
        <v>0.88</v>
      </c>
      <c r="I776" s="141">
        <f>H776</f>
        <v>0.88</v>
      </c>
      <c r="J776" s="141">
        <f>G776</f>
        <v>0.88</v>
      </c>
    </row>
    <row r="777" spans="1:10" ht="45.75">
      <c r="A777" s="133">
        <f t="shared" si="18"/>
        <v>243</v>
      </c>
      <c r="B777" s="137" t="s">
        <v>224</v>
      </c>
      <c r="C777" s="142">
        <v>340</v>
      </c>
      <c r="D777" s="137" t="s">
        <v>225</v>
      </c>
      <c r="E777" s="24" t="s">
        <v>18</v>
      </c>
      <c r="F777" s="144">
        <v>45.4</v>
      </c>
      <c r="G777" s="139">
        <f>F777/4</f>
        <v>11.35</v>
      </c>
      <c r="H777" s="141">
        <f>G777</f>
        <v>11.35</v>
      </c>
      <c r="I777" s="141">
        <f>H777</f>
        <v>11.35</v>
      </c>
      <c r="J777" s="141">
        <f>G777</f>
        <v>11.35</v>
      </c>
    </row>
    <row r="778" spans="1:10" ht="45.75">
      <c r="A778" s="133">
        <f t="shared" si="18"/>
        <v>244</v>
      </c>
      <c r="B778" s="137" t="s">
        <v>224</v>
      </c>
      <c r="C778" s="142">
        <v>340</v>
      </c>
      <c r="D778" s="137" t="s">
        <v>512</v>
      </c>
      <c r="E778" s="24" t="s">
        <v>18</v>
      </c>
      <c r="F778" s="144">
        <v>55.68</v>
      </c>
      <c r="G778" s="139">
        <f>F778/4</f>
        <v>13.92</v>
      </c>
      <c r="H778" s="141">
        <f>G778</f>
        <v>13.92</v>
      </c>
      <c r="I778" s="141">
        <f>H778</f>
        <v>13.92</v>
      </c>
      <c r="J778" s="141">
        <f>G778</f>
        <v>13.92</v>
      </c>
    </row>
    <row r="779" spans="1:10" ht="45.75">
      <c r="A779" s="133">
        <f t="shared" si="18"/>
        <v>245</v>
      </c>
      <c r="B779" s="137" t="s">
        <v>224</v>
      </c>
      <c r="C779" s="142">
        <v>340</v>
      </c>
      <c r="D779" s="137" t="s">
        <v>507</v>
      </c>
      <c r="E779" s="143" t="s">
        <v>508</v>
      </c>
      <c r="F779" s="139">
        <f>21.6+83.16+41.58</f>
        <v>146.33999999999997</v>
      </c>
      <c r="G779" s="139">
        <v>5.4</v>
      </c>
      <c r="H779" s="139">
        <v>130.13999999999999</v>
      </c>
      <c r="I779" s="139">
        <v>5.4</v>
      </c>
      <c r="J779" s="139">
        <v>5.4</v>
      </c>
    </row>
    <row r="780" spans="1:10" ht="43.5">
      <c r="A780" s="133">
        <f t="shared" si="18"/>
        <v>246</v>
      </c>
      <c r="B780" s="137"/>
      <c r="C780" s="134"/>
      <c r="D780" s="135" t="s">
        <v>542</v>
      </c>
      <c r="E780" s="18"/>
      <c r="F780" s="145"/>
      <c r="G780" s="139"/>
      <c r="H780" s="139"/>
      <c r="I780" s="18"/>
      <c r="J780" s="18"/>
    </row>
    <row r="781" spans="1:10" ht="23.25">
      <c r="A781" s="133">
        <f t="shared" si="18"/>
        <v>247</v>
      </c>
      <c r="B781" s="137" t="s">
        <v>17</v>
      </c>
      <c r="C781" s="138" t="s">
        <v>498</v>
      </c>
      <c r="D781" s="137" t="s">
        <v>17</v>
      </c>
      <c r="E781" s="10" t="s">
        <v>18</v>
      </c>
      <c r="F781" s="139">
        <v>15.08</v>
      </c>
      <c r="G781" s="139">
        <f>F781</f>
        <v>15.08</v>
      </c>
      <c r="H781" s="18"/>
      <c r="I781" s="18"/>
      <c r="J781" s="18"/>
    </row>
    <row r="782" spans="1:10" ht="34.5">
      <c r="A782" s="133">
        <f t="shared" si="18"/>
        <v>248</v>
      </c>
      <c r="B782" s="137" t="s">
        <v>499</v>
      </c>
      <c r="C782" s="138">
        <v>222</v>
      </c>
      <c r="D782" s="137" t="s">
        <v>499</v>
      </c>
      <c r="E782" s="10" t="s">
        <v>18</v>
      </c>
      <c r="F782" s="139">
        <v>5</v>
      </c>
      <c r="G782" s="10">
        <f>F782/4</f>
        <v>1.25</v>
      </c>
      <c r="H782" s="10">
        <f>G782</f>
        <v>1.25</v>
      </c>
      <c r="I782" s="10">
        <f>G782</f>
        <v>1.25</v>
      </c>
      <c r="J782" s="10">
        <f>G782</f>
        <v>1.25</v>
      </c>
    </row>
    <row r="783" spans="1:10" ht="23.25">
      <c r="A783" s="133">
        <f t="shared" si="18"/>
        <v>249</v>
      </c>
      <c r="B783" s="137" t="s">
        <v>62</v>
      </c>
      <c r="C783" s="138">
        <v>223</v>
      </c>
      <c r="D783" s="137" t="s">
        <v>218</v>
      </c>
      <c r="E783" s="24" t="s">
        <v>18</v>
      </c>
      <c r="F783" s="139">
        <v>457.27</v>
      </c>
      <c r="G783" s="139">
        <f>F783</f>
        <v>457.27</v>
      </c>
      <c r="H783" s="139"/>
      <c r="I783" s="139"/>
      <c r="J783" s="139"/>
    </row>
    <row r="784" spans="1:10" ht="23.25">
      <c r="A784" s="133">
        <f t="shared" si="18"/>
        <v>250</v>
      </c>
      <c r="B784" s="137" t="s">
        <v>62</v>
      </c>
      <c r="C784" s="138">
        <v>223</v>
      </c>
      <c r="D784" s="137" t="s">
        <v>126</v>
      </c>
      <c r="E784" s="24" t="s">
        <v>18</v>
      </c>
      <c r="F784" s="139">
        <v>385</v>
      </c>
      <c r="G784" s="139">
        <f>F784</f>
        <v>385</v>
      </c>
      <c r="H784" s="18"/>
      <c r="I784" s="18"/>
      <c r="J784" s="18"/>
    </row>
    <row r="785" spans="1:10" ht="34.5">
      <c r="A785" s="133">
        <f t="shared" si="18"/>
        <v>251</v>
      </c>
      <c r="B785" s="137" t="s">
        <v>62</v>
      </c>
      <c r="C785" s="138" t="s">
        <v>500</v>
      </c>
      <c r="D785" s="137" t="s">
        <v>510</v>
      </c>
      <c r="E785" s="24" t="s">
        <v>18</v>
      </c>
      <c r="F785" s="139">
        <v>37.61</v>
      </c>
      <c r="G785" s="139">
        <f>F785</f>
        <v>37.61</v>
      </c>
      <c r="H785" s="18"/>
      <c r="I785" s="18"/>
      <c r="J785" s="18"/>
    </row>
    <row r="786" spans="1:10" ht="57">
      <c r="A786" s="133">
        <f t="shared" si="18"/>
        <v>252</v>
      </c>
      <c r="B786" s="137" t="s">
        <v>62</v>
      </c>
      <c r="C786" s="138">
        <v>223</v>
      </c>
      <c r="D786" s="137" t="s">
        <v>543</v>
      </c>
      <c r="E786" s="24" t="s">
        <v>18</v>
      </c>
      <c r="F786" s="139">
        <v>8</v>
      </c>
      <c r="G786" s="139">
        <f>F786</f>
        <v>8</v>
      </c>
      <c r="H786" s="18"/>
      <c r="I786" s="18"/>
      <c r="J786" s="18"/>
    </row>
    <row r="787" spans="1:10" ht="45.75">
      <c r="A787" s="133">
        <f t="shared" si="18"/>
        <v>253</v>
      </c>
      <c r="B787" s="137" t="s">
        <v>75</v>
      </c>
      <c r="C787" s="138" t="s">
        <v>502</v>
      </c>
      <c r="D787" s="137" t="s">
        <v>75</v>
      </c>
      <c r="E787" s="24" t="s">
        <v>18</v>
      </c>
      <c r="F787" s="139">
        <v>169.4</v>
      </c>
      <c r="G787" s="139">
        <f>F787/4</f>
        <v>42.35</v>
      </c>
      <c r="H787" s="148">
        <f>G787</f>
        <v>42.35</v>
      </c>
      <c r="I787" s="148">
        <f>H787</f>
        <v>42.35</v>
      </c>
      <c r="J787" s="148">
        <f>I787</f>
        <v>42.35</v>
      </c>
    </row>
    <row r="788" spans="1:10" ht="23.25">
      <c r="A788" s="133">
        <f t="shared" si="18"/>
        <v>254</v>
      </c>
      <c r="B788" s="137" t="s">
        <v>37</v>
      </c>
      <c r="C788" s="138" t="s">
        <v>503</v>
      </c>
      <c r="D788" s="137" t="s">
        <v>37</v>
      </c>
      <c r="E788" s="10" t="s">
        <v>18</v>
      </c>
      <c r="F788" s="139">
        <v>64.569999999999993</v>
      </c>
      <c r="G788" s="139">
        <f>F788/4</f>
        <v>16.142499999999998</v>
      </c>
      <c r="H788" s="141">
        <f>G788</f>
        <v>16.142499999999998</v>
      </c>
      <c r="I788" s="141">
        <f>H788</f>
        <v>16.142499999999998</v>
      </c>
      <c r="J788" s="141">
        <f>G788</f>
        <v>16.142499999999998</v>
      </c>
    </row>
    <row r="789" spans="1:10" ht="45.75">
      <c r="A789" s="133">
        <f t="shared" si="18"/>
        <v>255</v>
      </c>
      <c r="B789" s="137" t="s">
        <v>224</v>
      </c>
      <c r="C789" s="142">
        <v>310</v>
      </c>
      <c r="D789" s="137" t="s">
        <v>537</v>
      </c>
      <c r="E789" s="18" t="s">
        <v>508</v>
      </c>
      <c r="F789" s="144">
        <v>147.68</v>
      </c>
      <c r="G789" s="139"/>
      <c r="H789" s="144">
        <v>147.68</v>
      </c>
      <c r="I789" s="139"/>
      <c r="J789" s="139"/>
    </row>
    <row r="790" spans="1:10" ht="45.75">
      <c r="A790" s="133">
        <f t="shared" si="18"/>
        <v>256</v>
      </c>
      <c r="B790" s="137" t="s">
        <v>224</v>
      </c>
      <c r="C790" s="142">
        <v>340</v>
      </c>
      <c r="D790" s="137" t="s">
        <v>512</v>
      </c>
      <c r="E790" s="24" t="s">
        <v>18</v>
      </c>
      <c r="F790" s="144">
        <v>53</v>
      </c>
      <c r="G790" s="139">
        <f>F790/4</f>
        <v>13.25</v>
      </c>
      <c r="H790" s="141">
        <f t="shared" ref="H790:I795" si="19">G790</f>
        <v>13.25</v>
      </c>
      <c r="I790" s="141">
        <f t="shared" si="19"/>
        <v>13.25</v>
      </c>
      <c r="J790" s="141">
        <f>G790</f>
        <v>13.25</v>
      </c>
    </row>
    <row r="791" spans="1:10" ht="45.75">
      <c r="A791" s="133">
        <f t="shared" si="18"/>
        <v>257</v>
      </c>
      <c r="B791" s="137" t="s">
        <v>224</v>
      </c>
      <c r="C791" s="142">
        <v>340</v>
      </c>
      <c r="D791" s="137" t="s">
        <v>505</v>
      </c>
      <c r="E791" s="24" t="s">
        <v>18</v>
      </c>
      <c r="F791" s="144">
        <v>2.64</v>
      </c>
      <c r="G791" s="139">
        <f>F791/4</f>
        <v>0.66</v>
      </c>
      <c r="H791" s="141">
        <f t="shared" si="19"/>
        <v>0.66</v>
      </c>
      <c r="I791" s="141">
        <f t="shared" si="19"/>
        <v>0.66</v>
      </c>
      <c r="J791" s="141">
        <f>G791</f>
        <v>0.66</v>
      </c>
    </row>
    <row r="792" spans="1:10" ht="45.75">
      <c r="A792" s="133">
        <f t="shared" si="18"/>
        <v>258</v>
      </c>
      <c r="B792" s="137" t="s">
        <v>224</v>
      </c>
      <c r="C792" s="142">
        <v>340</v>
      </c>
      <c r="D792" s="137" t="s">
        <v>544</v>
      </c>
      <c r="E792" s="24" t="s">
        <v>18</v>
      </c>
      <c r="F792" s="144">
        <v>40</v>
      </c>
      <c r="G792" s="144">
        <v>10</v>
      </c>
      <c r="H792" s="148">
        <f t="shared" si="19"/>
        <v>10</v>
      </c>
      <c r="I792" s="148">
        <f t="shared" si="19"/>
        <v>10</v>
      </c>
      <c r="J792" s="148">
        <f>I792</f>
        <v>10</v>
      </c>
    </row>
    <row r="793" spans="1:10" ht="45.75">
      <c r="A793" s="133">
        <f t="shared" ref="A793:A856" si="20">A792+1</f>
        <v>259</v>
      </c>
      <c r="B793" s="137" t="s">
        <v>224</v>
      </c>
      <c r="C793" s="142">
        <v>340</v>
      </c>
      <c r="D793" s="137" t="s">
        <v>539</v>
      </c>
      <c r="E793" s="24" t="s">
        <v>18</v>
      </c>
      <c r="F793" s="144">
        <v>40</v>
      </c>
      <c r="G793" s="144">
        <f>F793/4</f>
        <v>10</v>
      </c>
      <c r="H793" s="148">
        <f t="shared" si="19"/>
        <v>10</v>
      </c>
      <c r="I793" s="148">
        <f t="shared" si="19"/>
        <v>10</v>
      </c>
      <c r="J793" s="148">
        <f>I793</f>
        <v>10</v>
      </c>
    </row>
    <row r="794" spans="1:10" ht="45.75">
      <c r="A794" s="133">
        <f t="shared" si="20"/>
        <v>260</v>
      </c>
      <c r="B794" s="137" t="s">
        <v>224</v>
      </c>
      <c r="C794" s="142">
        <v>341</v>
      </c>
      <c r="D794" s="137" t="s">
        <v>295</v>
      </c>
      <c r="E794" s="24" t="s">
        <v>18</v>
      </c>
      <c r="F794" s="144">
        <v>381.66</v>
      </c>
      <c r="G794" s="144">
        <f>F794/4</f>
        <v>95.415000000000006</v>
      </c>
      <c r="H794" s="148">
        <f t="shared" si="19"/>
        <v>95.415000000000006</v>
      </c>
      <c r="I794" s="148">
        <f t="shared" si="19"/>
        <v>95.415000000000006</v>
      </c>
      <c r="J794" s="148">
        <f>I794</f>
        <v>95.415000000000006</v>
      </c>
    </row>
    <row r="795" spans="1:10" ht="45.75">
      <c r="A795" s="133">
        <f t="shared" si="20"/>
        <v>261</v>
      </c>
      <c r="B795" s="137" t="s">
        <v>224</v>
      </c>
      <c r="C795" s="142">
        <v>340</v>
      </c>
      <c r="D795" s="137" t="s">
        <v>225</v>
      </c>
      <c r="E795" s="24" t="s">
        <v>18</v>
      </c>
      <c r="F795" s="144">
        <v>53.44</v>
      </c>
      <c r="G795" s="139">
        <f>F795/4</f>
        <v>13.36</v>
      </c>
      <c r="H795" s="141">
        <f t="shared" si="19"/>
        <v>13.36</v>
      </c>
      <c r="I795" s="141">
        <f t="shared" si="19"/>
        <v>13.36</v>
      </c>
      <c r="J795" s="141">
        <f>G795</f>
        <v>13.36</v>
      </c>
    </row>
    <row r="796" spans="1:10" ht="45.75">
      <c r="A796" s="133">
        <f t="shared" si="20"/>
        <v>262</v>
      </c>
      <c r="B796" s="137" t="s">
        <v>224</v>
      </c>
      <c r="C796" s="142">
        <v>340</v>
      </c>
      <c r="D796" s="137" t="s">
        <v>507</v>
      </c>
      <c r="E796" s="143" t="s">
        <v>508</v>
      </c>
      <c r="F796" s="139">
        <f>10.8+103.95</f>
        <v>114.75</v>
      </c>
      <c r="G796" s="139">
        <v>2.7</v>
      </c>
      <c r="H796" s="139">
        <v>106.65</v>
      </c>
      <c r="I796" s="139">
        <v>2.7</v>
      </c>
      <c r="J796" s="139">
        <v>2.7</v>
      </c>
    </row>
    <row r="797" spans="1:10" ht="43.5">
      <c r="A797" s="133">
        <f t="shared" si="20"/>
        <v>263</v>
      </c>
      <c r="B797" s="137"/>
      <c r="C797" s="134"/>
      <c r="D797" s="135" t="s">
        <v>545</v>
      </c>
      <c r="E797" s="18"/>
      <c r="F797" s="145"/>
      <c r="G797" s="139"/>
      <c r="H797" s="18"/>
      <c r="I797" s="18"/>
      <c r="J797" s="18"/>
    </row>
    <row r="798" spans="1:10" ht="23.25">
      <c r="A798" s="133">
        <f t="shared" si="20"/>
        <v>264</v>
      </c>
      <c r="B798" s="137" t="s">
        <v>17</v>
      </c>
      <c r="C798" s="138" t="s">
        <v>498</v>
      </c>
      <c r="D798" s="137" t="s">
        <v>17</v>
      </c>
      <c r="E798" s="10" t="s">
        <v>18</v>
      </c>
      <c r="F798" s="139">
        <v>15.48</v>
      </c>
      <c r="G798" s="139">
        <f>F798</f>
        <v>15.48</v>
      </c>
      <c r="H798" s="139"/>
      <c r="I798" s="139"/>
      <c r="J798" s="139"/>
    </row>
    <row r="799" spans="1:10" ht="34.5">
      <c r="A799" s="133">
        <f t="shared" si="20"/>
        <v>265</v>
      </c>
      <c r="B799" s="137" t="s">
        <v>499</v>
      </c>
      <c r="C799" s="138">
        <v>222</v>
      </c>
      <c r="D799" s="137" t="s">
        <v>499</v>
      </c>
      <c r="E799" s="10" t="s">
        <v>18</v>
      </c>
      <c r="F799" s="139">
        <v>7</v>
      </c>
      <c r="G799" s="10">
        <f>F799/4</f>
        <v>1.75</v>
      </c>
      <c r="H799" s="10">
        <f>G799</f>
        <v>1.75</v>
      </c>
      <c r="I799" s="10">
        <f>G799</f>
        <v>1.75</v>
      </c>
      <c r="J799" s="10">
        <f>G799</f>
        <v>1.75</v>
      </c>
    </row>
    <row r="800" spans="1:10" ht="23.25">
      <c r="A800" s="133">
        <f t="shared" si="20"/>
        <v>266</v>
      </c>
      <c r="B800" s="137" t="s">
        <v>62</v>
      </c>
      <c r="C800" s="138">
        <v>223</v>
      </c>
      <c r="D800" s="137" t="s">
        <v>126</v>
      </c>
      <c r="E800" s="24" t="s">
        <v>18</v>
      </c>
      <c r="F800" s="139">
        <v>522.1</v>
      </c>
      <c r="G800" s="139">
        <f>F800</f>
        <v>522.1</v>
      </c>
      <c r="H800" s="18"/>
      <c r="I800" s="18"/>
      <c r="J800" s="18"/>
    </row>
    <row r="801" spans="1:10" ht="23.25">
      <c r="A801" s="133">
        <f t="shared" si="20"/>
        <v>267</v>
      </c>
      <c r="B801" s="137" t="s">
        <v>62</v>
      </c>
      <c r="C801" s="138">
        <v>223</v>
      </c>
      <c r="D801" s="137" t="s">
        <v>21</v>
      </c>
      <c r="E801" s="24" t="s">
        <v>18</v>
      </c>
      <c r="F801" s="139">
        <v>345.13</v>
      </c>
      <c r="G801" s="139">
        <f>F801</f>
        <v>345.13</v>
      </c>
      <c r="H801" s="18"/>
      <c r="I801" s="18"/>
      <c r="J801" s="18"/>
    </row>
    <row r="802" spans="1:10" ht="34.5">
      <c r="A802" s="133">
        <f t="shared" si="20"/>
        <v>268</v>
      </c>
      <c r="B802" s="137" t="s">
        <v>62</v>
      </c>
      <c r="C802" s="138">
        <v>223</v>
      </c>
      <c r="D802" s="137" t="s">
        <v>510</v>
      </c>
      <c r="E802" s="24" t="s">
        <v>18</v>
      </c>
      <c r="F802" s="139">
        <v>28.07</v>
      </c>
      <c r="G802" s="139">
        <f>F802</f>
        <v>28.07</v>
      </c>
      <c r="H802" s="18"/>
      <c r="I802" s="18"/>
      <c r="J802" s="18"/>
    </row>
    <row r="803" spans="1:10" ht="45.75">
      <c r="A803" s="133">
        <f t="shared" si="20"/>
        <v>269</v>
      </c>
      <c r="B803" s="137" t="s">
        <v>75</v>
      </c>
      <c r="C803" s="138" t="s">
        <v>502</v>
      </c>
      <c r="D803" s="137" t="s">
        <v>75</v>
      </c>
      <c r="E803" s="24" t="s">
        <v>18</v>
      </c>
      <c r="F803" s="139">
        <v>175.4</v>
      </c>
      <c r="G803" s="139">
        <f>F803/4</f>
        <v>43.85</v>
      </c>
      <c r="H803" s="139">
        <f>G803</f>
        <v>43.85</v>
      </c>
      <c r="I803" s="139">
        <f>H803</f>
        <v>43.85</v>
      </c>
      <c r="J803" s="139">
        <f>I803</f>
        <v>43.85</v>
      </c>
    </row>
    <row r="804" spans="1:10" ht="68.25">
      <c r="A804" s="133">
        <f t="shared" si="20"/>
        <v>270</v>
      </c>
      <c r="B804" s="137" t="s">
        <v>75</v>
      </c>
      <c r="C804" s="138">
        <v>225</v>
      </c>
      <c r="D804" s="137" t="s">
        <v>546</v>
      </c>
      <c r="E804" s="24" t="s">
        <v>47</v>
      </c>
      <c r="F804" s="139">
        <v>1433.4570000000001</v>
      </c>
      <c r="G804" s="139"/>
      <c r="H804" s="139">
        <v>716.72799999999995</v>
      </c>
      <c r="I804" s="139">
        <v>716.72799999999995</v>
      </c>
      <c r="J804" s="139"/>
    </row>
    <row r="805" spans="1:10" ht="23.25">
      <c r="A805" s="133">
        <f t="shared" si="20"/>
        <v>271</v>
      </c>
      <c r="B805" s="137" t="s">
        <v>37</v>
      </c>
      <c r="C805" s="138" t="s">
        <v>503</v>
      </c>
      <c r="D805" s="137" t="s">
        <v>37</v>
      </c>
      <c r="E805" s="10" t="s">
        <v>18</v>
      </c>
      <c r="F805" s="139">
        <v>44.61</v>
      </c>
      <c r="G805" s="139">
        <f>F805/4</f>
        <v>11.1525</v>
      </c>
      <c r="H805" s="141">
        <f>G805</f>
        <v>11.1525</v>
      </c>
      <c r="I805" s="141">
        <f>H805</f>
        <v>11.1525</v>
      </c>
      <c r="J805" s="141">
        <f>G805</f>
        <v>11.1525</v>
      </c>
    </row>
    <row r="806" spans="1:10" ht="45.75">
      <c r="A806" s="133">
        <f t="shared" si="20"/>
        <v>272</v>
      </c>
      <c r="B806" s="137" t="s">
        <v>224</v>
      </c>
      <c r="C806" s="142">
        <v>310</v>
      </c>
      <c r="D806" s="137" t="s">
        <v>537</v>
      </c>
      <c r="E806" s="10" t="s">
        <v>18</v>
      </c>
      <c r="F806" s="144">
        <v>65.489999999999995</v>
      </c>
      <c r="G806" s="144"/>
      <c r="H806" s="144">
        <v>65.489999999999995</v>
      </c>
      <c r="I806" s="18"/>
      <c r="J806" s="18"/>
    </row>
    <row r="807" spans="1:10" ht="45.75">
      <c r="A807" s="133">
        <f t="shared" si="20"/>
        <v>273</v>
      </c>
      <c r="B807" s="137" t="s">
        <v>224</v>
      </c>
      <c r="C807" s="142">
        <v>340</v>
      </c>
      <c r="D807" s="137" t="s">
        <v>539</v>
      </c>
      <c r="E807" s="10" t="s">
        <v>18</v>
      </c>
      <c r="F807" s="144">
        <v>289</v>
      </c>
      <c r="G807" s="144">
        <f>F807/4</f>
        <v>72.25</v>
      </c>
      <c r="H807" s="148">
        <f>G807</f>
        <v>72.25</v>
      </c>
      <c r="I807" s="148">
        <f>G807</f>
        <v>72.25</v>
      </c>
      <c r="J807" s="148">
        <f>G807</f>
        <v>72.25</v>
      </c>
    </row>
    <row r="808" spans="1:10" ht="45.75">
      <c r="A808" s="133">
        <f t="shared" si="20"/>
        <v>274</v>
      </c>
      <c r="B808" s="137" t="s">
        <v>224</v>
      </c>
      <c r="C808" s="142">
        <v>340</v>
      </c>
      <c r="D808" s="137" t="s">
        <v>512</v>
      </c>
      <c r="E808" s="24" t="s">
        <v>18</v>
      </c>
      <c r="F808" s="144">
        <v>28.43</v>
      </c>
      <c r="G808" s="139">
        <f>F808/4</f>
        <v>7.1074999999999999</v>
      </c>
      <c r="H808" s="141">
        <f>G808</f>
        <v>7.1074999999999999</v>
      </c>
      <c r="I808" s="141">
        <f>H808</f>
        <v>7.1074999999999999</v>
      </c>
      <c r="J808" s="141">
        <f>G808</f>
        <v>7.1074999999999999</v>
      </c>
    </row>
    <row r="809" spans="1:10" ht="45.75">
      <c r="A809" s="133">
        <f t="shared" si="20"/>
        <v>275</v>
      </c>
      <c r="B809" s="137" t="s">
        <v>224</v>
      </c>
      <c r="C809" s="142">
        <v>340</v>
      </c>
      <c r="D809" s="137" t="s">
        <v>505</v>
      </c>
      <c r="E809" s="24" t="s">
        <v>18</v>
      </c>
      <c r="F809" s="144">
        <v>1.77</v>
      </c>
      <c r="G809" s="139">
        <f>F809/4</f>
        <v>0.4425</v>
      </c>
      <c r="H809" s="141">
        <f>G809</f>
        <v>0.4425</v>
      </c>
      <c r="I809" s="141">
        <f>H809</f>
        <v>0.4425</v>
      </c>
      <c r="J809" s="141">
        <f>G809</f>
        <v>0.4425</v>
      </c>
    </row>
    <row r="810" spans="1:10" ht="45.75">
      <c r="A810" s="133">
        <f t="shared" si="20"/>
        <v>276</v>
      </c>
      <c r="B810" s="137" t="s">
        <v>224</v>
      </c>
      <c r="C810" s="142">
        <v>340</v>
      </c>
      <c r="D810" s="137" t="s">
        <v>225</v>
      </c>
      <c r="E810" s="24" t="s">
        <v>18</v>
      </c>
      <c r="F810" s="144">
        <v>64.14</v>
      </c>
      <c r="G810" s="139">
        <f>F810/4</f>
        <v>16.035</v>
      </c>
      <c r="H810" s="141">
        <f>G810</f>
        <v>16.035</v>
      </c>
      <c r="I810" s="141">
        <f>H810</f>
        <v>16.035</v>
      </c>
      <c r="J810" s="141">
        <f>G810</f>
        <v>16.035</v>
      </c>
    </row>
    <row r="811" spans="1:10" ht="45.75">
      <c r="A811" s="133">
        <f t="shared" si="20"/>
        <v>277</v>
      </c>
      <c r="B811" s="137" t="s">
        <v>224</v>
      </c>
      <c r="C811" s="138" t="s">
        <v>506</v>
      </c>
      <c r="D811" s="137" t="s">
        <v>507</v>
      </c>
      <c r="E811" s="143" t="s">
        <v>508</v>
      </c>
      <c r="F811" s="139">
        <f>21.6+20.79+55.44</f>
        <v>97.83</v>
      </c>
      <c r="G811" s="139">
        <v>5.4</v>
      </c>
      <c r="H811" s="139">
        <v>81.63</v>
      </c>
      <c r="I811" s="139">
        <v>5.4</v>
      </c>
      <c r="J811" s="139">
        <v>5.4</v>
      </c>
    </row>
    <row r="812" spans="1:10" ht="33">
      <c r="A812" s="133">
        <f t="shared" si="20"/>
        <v>278</v>
      </c>
      <c r="B812" s="18"/>
      <c r="C812" s="134"/>
      <c r="D812" s="135" t="s">
        <v>547</v>
      </c>
      <c r="E812" s="18"/>
      <c r="F812" s="145"/>
      <c r="G812" s="139"/>
      <c r="H812" s="18"/>
      <c r="I812" s="18"/>
      <c r="J812" s="18"/>
    </row>
    <row r="813" spans="1:10" ht="23.25">
      <c r="A813" s="133">
        <f t="shared" si="20"/>
        <v>279</v>
      </c>
      <c r="B813" s="137" t="s">
        <v>17</v>
      </c>
      <c r="C813" s="138" t="s">
        <v>498</v>
      </c>
      <c r="D813" s="137" t="s">
        <v>17</v>
      </c>
      <c r="E813" s="10" t="s">
        <v>18</v>
      </c>
      <c r="F813" s="139">
        <v>16.28</v>
      </c>
      <c r="G813" s="139">
        <f>F813</f>
        <v>16.28</v>
      </c>
      <c r="H813" s="18"/>
      <c r="I813" s="18"/>
      <c r="J813" s="18"/>
    </row>
    <row r="814" spans="1:10" ht="34.5">
      <c r="A814" s="133">
        <f t="shared" si="20"/>
        <v>280</v>
      </c>
      <c r="B814" s="137" t="s">
        <v>499</v>
      </c>
      <c r="C814" s="138">
        <v>222</v>
      </c>
      <c r="D814" s="137" t="s">
        <v>499</v>
      </c>
      <c r="E814" s="10" t="s">
        <v>18</v>
      </c>
      <c r="F814" s="139">
        <v>1</v>
      </c>
      <c r="G814" s="10">
        <f>F814/4</f>
        <v>0.25</v>
      </c>
      <c r="H814" s="10">
        <f>G814</f>
        <v>0.25</v>
      </c>
      <c r="I814" s="10">
        <f>G814</f>
        <v>0.25</v>
      </c>
      <c r="J814" s="10">
        <f>G814</f>
        <v>0.25</v>
      </c>
    </row>
    <row r="815" spans="1:10" ht="23.25">
      <c r="A815" s="133">
        <f t="shared" si="20"/>
        <v>281</v>
      </c>
      <c r="B815" s="137" t="s">
        <v>62</v>
      </c>
      <c r="C815" s="138">
        <v>223</v>
      </c>
      <c r="D815" s="137" t="s">
        <v>218</v>
      </c>
      <c r="E815" s="24" t="s">
        <v>18</v>
      </c>
      <c r="F815" s="139">
        <v>270.83</v>
      </c>
      <c r="G815" s="139">
        <f>F815</f>
        <v>270.83</v>
      </c>
      <c r="H815" s="18"/>
      <c r="I815" s="18"/>
      <c r="J815" s="18"/>
    </row>
    <row r="816" spans="1:10" ht="23.25">
      <c r="A816" s="133">
        <f t="shared" si="20"/>
        <v>282</v>
      </c>
      <c r="B816" s="137" t="s">
        <v>62</v>
      </c>
      <c r="C816" s="138">
        <v>223</v>
      </c>
      <c r="D816" s="137" t="s">
        <v>126</v>
      </c>
      <c r="E816" s="24" t="s">
        <v>18</v>
      </c>
      <c r="F816" s="139">
        <v>270</v>
      </c>
      <c r="G816" s="139">
        <f>F816</f>
        <v>270</v>
      </c>
      <c r="H816" s="139"/>
      <c r="I816" s="139"/>
      <c r="J816" s="139"/>
    </row>
    <row r="817" spans="1:10" ht="23.25">
      <c r="A817" s="133">
        <f t="shared" si="20"/>
        <v>283</v>
      </c>
      <c r="B817" s="137" t="s">
        <v>62</v>
      </c>
      <c r="C817" s="138">
        <v>223</v>
      </c>
      <c r="D817" s="137" t="s">
        <v>21</v>
      </c>
      <c r="E817" s="24" t="s">
        <v>18</v>
      </c>
      <c r="F817" s="139">
        <v>477.53</v>
      </c>
      <c r="G817" s="139">
        <f>F817</f>
        <v>477.53</v>
      </c>
      <c r="H817" s="18"/>
      <c r="I817" s="18"/>
      <c r="J817" s="18"/>
    </row>
    <row r="818" spans="1:10" ht="45.75">
      <c r="A818" s="133">
        <f t="shared" si="20"/>
        <v>284</v>
      </c>
      <c r="B818" s="137" t="s">
        <v>75</v>
      </c>
      <c r="C818" s="138" t="s">
        <v>502</v>
      </c>
      <c r="D818" s="137" t="s">
        <v>75</v>
      </c>
      <c r="E818" s="24" t="s">
        <v>18</v>
      </c>
      <c r="F818" s="139">
        <v>46</v>
      </c>
      <c r="G818" s="139">
        <f>F818/4</f>
        <v>11.5</v>
      </c>
      <c r="H818" s="140">
        <f>G818</f>
        <v>11.5</v>
      </c>
      <c r="I818" s="140">
        <f>G818</f>
        <v>11.5</v>
      </c>
      <c r="J818" s="140">
        <f>G818</f>
        <v>11.5</v>
      </c>
    </row>
    <row r="819" spans="1:10" ht="23.25">
      <c r="A819" s="133">
        <f t="shared" si="20"/>
        <v>285</v>
      </c>
      <c r="B819" s="137" t="s">
        <v>37</v>
      </c>
      <c r="C819" s="138" t="s">
        <v>503</v>
      </c>
      <c r="D819" s="137" t="s">
        <v>37</v>
      </c>
      <c r="E819" s="24" t="s">
        <v>18</v>
      </c>
      <c r="F819" s="139">
        <v>12.88</v>
      </c>
      <c r="G819" s="139">
        <f>F819/4</f>
        <v>3.22</v>
      </c>
      <c r="H819" s="141">
        <f>G819</f>
        <v>3.22</v>
      </c>
      <c r="I819" s="141">
        <f>H819</f>
        <v>3.22</v>
      </c>
      <c r="J819" s="141">
        <f>G819</f>
        <v>3.22</v>
      </c>
    </row>
    <row r="820" spans="1:10" ht="45.75">
      <c r="A820" s="133">
        <f t="shared" si="20"/>
        <v>286</v>
      </c>
      <c r="B820" s="137" t="s">
        <v>224</v>
      </c>
      <c r="C820" s="142">
        <v>310</v>
      </c>
      <c r="D820" s="137" t="s">
        <v>537</v>
      </c>
      <c r="E820" s="24" t="s">
        <v>18</v>
      </c>
      <c r="F820" s="144">
        <v>13.32</v>
      </c>
      <c r="G820" s="144"/>
      <c r="H820" s="144">
        <v>13.32</v>
      </c>
      <c r="I820" s="18"/>
      <c r="J820" s="18"/>
    </row>
    <row r="821" spans="1:10" ht="45.75">
      <c r="A821" s="133">
        <f t="shared" si="20"/>
        <v>287</v>
      </c>
      <c r="B821" s="137" t="s">
        <v>224</v>
      </c>
      <c r="C821" s="142">
        <v>340</v>
      </c>
      <c r="D821" s="137" t="s">
        <v>512</v>
      </c>
      <c r="E821" s="24" t="s">
        <v>18</v>
      </c>
      <c r="F821" s="144">
        <v>6</v>
      </c>
      <c r="G821" s="139">
        <f>F821/4</f>
        <v>1.5</v>
      </c>
      <c r="H821" s="141">
        <f>G821</f>
        <v>1.5</v>
      </c>
      <c r="I821" s="141">
        <f>H821</f>
        <v>1.5</v>
      </c>
      <c r="J821" s="141">
        <f>G821</f>
        <v>1.5</v>
      </c>
    </row>
    <row r="822" spans="1:10" ht="45.75">
      <c r="A822" s="133">
        <f t="shared" si="20"/>
        <v>288</v>
      </c>
      <c r="B822" s="137" t="s">
        <v>224</v>
      </c>
      <c r="C822" s="142">
        <v>340</v>
      </c>
      <c r="D822" s="137" t="s">
        <v>225</v>
      </c>
      <c r="E822" s="24" t="s">
        <v>18</v>
      </c>
      <c r="F822" s="144">
        <v>19.46</v>
      </c>
      <c r="G822" s="139">
        <f>F822/4</f>
        <v>4.8650000000000002</v>
      </c>
      <c r="H822" s="141">
        <f>G822</f>
        <v>4.8650000000000002</v>
      </c>
      <c r="I822" s="141">
        <f>H822</f>
        <v>4.8650000000000002</v>
      </c>
      <c r="J822" s="141">
        <f>G822</f>
        <v>4.8650000000000002</v>
      </c>
    </row>
    <row r="823" spans="1:10" ht="33">
      <c r="A823" s="133">
        <f t="shared" si="20"/>
        <v>289</v>
      </c>
      <c r="B823" s="137"/>
      <c r="C823" s="134"/>
      <c r="D823" s="135" t="s">
        <v>548</v>
      </c>
      <c r="E823" s="18"/>
      <c r="F823" s="145"/>
      <c r="G823" s="139"/>
      <c r="H823" s="18"/>
      <c r="I823" s="18"/>
      <c r="J823" s="18"/>
    </row>
    <row r="824" spans="1:10" ht="23.25">
      <c r="A824" s="133">
        <f t="shared" si="20"/>
        <v>290</v>
      </c>
      <c r="B824" s="137" t="s">
        <v>17</v>
      </c>
      <c r="C824" s="138" t="s">
        <v>498</v>
      </c>
      <c r="D824" s="137" t="s">
        <v>17</v>
      </c>
      <c r="E824" s="10" t="s">
        <v>18</v>
      </c>
      <c r="F824" s="139">
        <v>15.58</v>
      </c>
      <c r="G824" s="139">
        <f>F824</f>
        <v>15.58</v>
      </c>
      <c r="H824" s="139"/>
      <c r="I824" s="139"/>
      <c r="J824" s="139"/>
    </row>
    <row r="825" spans="1:10" ht="34.5">
      <c r="A825" s="133">
        <f t="shared" si="20"/>
        <v>291</v>
      </c>
      <c r="B825" s="137" t="s">
        <v>499</v>
      </c>
      <c r="C825" s="138">
        <v>222</v>
      </c>
      <c r="D825" s="137" t="s">
        <v>499</v>
      </c>
      <c r="E825" s="10" t="s">
        <v>18</v>
      </c>
      <c r="F825" s="139">
        <v>10</v>
      </c>
      <c r="G825" s="10">
        <f>F825/4</f>
        <v>2.5</v>
      </c>
      <c r="H825" s="10">
        <f>G825</f>
        <v>2.5</v>
      </c>
      <c r="I825" s="10">
        <f>G825</f>
        <v>2.5</v>
      </c>
      <c r="J825" s="10">
        <f>G825</f>
        <v>2.5</v>
      </c>
    </row>
    <row r="826" spans="1:10" ht="23.25">
      <c r="A826" s="133">
        <f t="shared" si="20"/>
        <v>292</v>
      </c>
      <c r="B826" s="137" t="s">
        <v>62</v>
      </c>
      <c r="C826" s="138">
        <v>223</v>
      </c>
      <c r="D826" s="137" t="s">
        <v>126</v>
      </c>
      <c r="E826" s="24" t="s">
        <v>18</v>
      </c>
      <c r="F826" s="139">
        <v>260</v>
      </c>
      <c r="G826" s="139">
        <f>F826</f>
        <v>260</v>
      </c>
      <c r="H826" s="18"/>
      <c r="I826" s="18"/>
      <c r="J826" s="18"/>
    </row>
    <row r="827" spans="1:10" ht="23.25">
      <c r="A827" s="133">
        <f t="shared" si="20"/>
        <v>293</v>
      </c>
      <c r="B827" s="137" t="s">
        <v>62</v>
      </c>
      <c r="C827" s="138" t="s">
        <v>500</v>
      </c>
      <c r="D827" s="137" t="s">
        <v>21</v>
      </c>
      <c r="E827" s="24" t="s">
        <v>18</v>
      </c>
      <c r="F827" s="139">
        <v>333.45</v>
      </c>
      <c r="G827" s="139">
        <f>F827</f>
        <v>333.45</v>
      </c>
      <c r="H827" s="18"/>
      <c r="I827" s="18"/>
      <c r="J827" s="18"/>
    </row>
    <row r="828" spans="1:10" ht="45.75">
      <c r="A828" s="133">
        <f t="shared" si="20"/>
        <v>294</v>
      </c>
      <c r="B828" s="137" t="s">
        <v>75</v>
      </c>
      <c r="C828" s="138" t="s">
        <v>502</v>
      </c>
      <c r="D828" s="137" t="s">
        <v>75</v>
      </c>
      <c r="E828" s="24" t="s">
        <v>18</v>
      </c>
      <c r="F828" s="139">
        <v>150.5</v>
      </c>
      <c r="G828" s="139">
        <f>F828/4</f>
        <v>37.625</v>
      </c>
      <c r="H828" s="148">
        <f>G828</f>
        <v>37.625</v>
      </c>
      <c r="I828" s="148">
        <f>H828</f>
        <v>37.625</v>
      </c>
      <c r="J828" s="148">
        <f>I828</f>
        <v>37.625</v>
      </c>
    </row>
    <row r="829" spans="1:10" ht="57">
      <c r="A829" s="133">
        <f t="shared" si="20"/>
        <v>295</v>
      </c>
      <c r="B829" s="137" t="s">
        <v>75</v>
      </c>
      <c r="C829" s="138">
        <v>225</v>
      </c>
      <c r="D829" s="137" t="s">
        <v>549</v>
      </c>
      <c r="E829" s="24" t="s">
        <v>47</v>
      </c>
      <c r="F829" s="139">
        <v>3760.5740000000001</v>
      </c>
      <c r="G829" s="139"/>
      <c r="H829" s="148">
        <v>1880.287</v>
      </c>
      <c r="I829" s="148">
        <v>1880.28</v>
      </c>
      <c r="J829" s="148"/>
    </row>
    <row r="830" spans="1:10" ht="23.25">
      <c r="A830" s="133">
        <f t="shared" si="20"/>
        <v>296</v>
      </c>
      <c r="B830" s="137" t="s">
        <v>37</v>
      </c>
      <c r="C830" s="138" t="s">
        <v>503</v>
      </c>
      <c r="D830" s="137" t="s">
        <v>37</v>
      </c>
      <c r="E830" s="10" t="s">
        <v>18</v>
      </c>
      <c r="F830" s="139">
        <v>52.96</v>
      </c>
      <c r="G830" s="139">
        <f>F830/4</f>
        <v>13.24</v>
      </c>
      <c r="H830" s="141">
        <f>G830</f>
        <v>13.24</v>
      </c>
      <c r="I830" s="141">
        <f>H830</f>
        <v>13.24</v>
      </c>
      <c r="J830" s="141">
        <f>G830</f>
        <v>13.24</v>
      </c>
    </row>
    <row r="831" spans="1:10" ht="45.75">
      <c r="A831" s="133">
        <f t="shared" si="20"/>
        <v>297</v>
      </c>
      <c r="B831" s="137" t="s">
        <v>224</v>
      </c>
      <c r="C831" s="142">
        <v>310</v>
      </c>
      <c r="D831" s="137" t="s">
        <v>537</v>
      </c>
      <c r="E831" s="10" t="s">
        <v>18</v>
      </c>
      <c r="F831" s="144">
        <v>44.77</v>
      </c>
      <c r="G831" s="144"/>
      <c r="H831" s="144">
        <v>44.77</v>
      </c>
      <c r="I831" s="18"/>
      <c r="J831" s="18"/>
    </row>
    <row r="832" spans="1:10" ht="45.75">
      <c r="A832" s="133">
        <f t="shared" si="20"/>
        <v>298</v>
      </c>
      <c r="B832" s="137" t="s">
        <v>224</v>
      </c>
      <c r="C832" s="142">
        <v>340</v>
      </c>
      <c r="D832" s="137" t="s">
        <v>539</v>
      </c>
      <c r="E832" s="10" t="s">
        <v>18</v>
      </c>
      <c r="F832" s="144">
        <v>163.21</v>
      </c>
      <c r="G832" s="144">
        <f t="shared" ref="G832:G837" si="21">F832/4</f>
        <v>40.802500000000002</v>
      </c>
      <c r="H832" s="148">
        <f t="shared" ref="H832:H837" si="22">G832</f>
        <v>40.802500000000002</v>
      </c>
      <c r="I832" s="148">
        <f>G832</f>
        <v>40.802500000000002</v>
      </c>
      <c r="J832" s="148">
        <f t="shared" ref="J832:J837" si="23">G832</f>
        <v>40.802500000000002</v>
      </c>
    </row>
    <row r="833" spans="1:10" ht="45.75">
      <c r="A833" s="133">
        <f t="shared" si="20"/>
        <v>299</v>
      </c>
      <c r="B833" s="137" t="s">
        <v>224</v>
      </c>
      <c r="C833" s="142">
        <v>340</v>
      </c>
      <c r="D833" s="137" t="s">
        <v>550</v>
      </c>
      <c r="E833" s="24" t="s">
        <v>18</v>
      </c>
      <c r="F833" s="144">
        <v>8.1</v>
      </c>
      <c r="G833" s="139">
        <f t="shared" si="21"/>
        <v>2.0249999999999999</v>
      </c>
      <c r="H833" s="141">
        <f t="shared" si="22"/>
        <v>2.0249999999999999</v>
      </c>
      <c r="I833" s="141">
        <f>H833</f>
        <v>2.0249999999999999</v>
      </c>
      <c r="J833" s="141">
        <f t="shared" si="23"/>
        <v>2.0249999999999999</v>
      </c>
    </row>
    <row r="834" spans="1:10" ht="45.75">
      <c r="A834" s="133">
        <f t="shared" si="20"/>
        <v>300</v>
      </c>
      <c r="B834" s="137" t="s">
        <v>224</v>
      </c>
      <c r="C834" s="142">
        <v>340</v>
      </c>
      <c r="D834" s="137" t="s">
        <v>505</v>
      </c>
      <c r="E834" s="24" t="s">
        <v>18</v>
      </c>
      <c r="F834" s="144">
        <v>1.6</v>
      </c>
      <c r="G834" s="139">
        <f t="shared" si="21"/>
        <v>0.4</v>
      </c>
      <c r="H834" s="141">
        <f t="shared" si="22"/>
        <v>0.4</v>
      </c>
      <c r="I834" s="141">
        <f>H834</f>
        <v>0.4</v>
      </c>
      <c r="J834" s="141">
        <f t="shared" si="23"/>
        <v>0.4</v>
      </c>
    </row>
    <row r="835" spans="1:10" ht="45.75">
      <c r="A835" s="133">
        <f t="shared" si="20"/>
        <v>301</v>
      </c>
      <c r="B835" s="137" t="s">
        <v>224</v>
      </c>
      <c r="C835" s="142">
        <v>340</v>
      </c>
      <c r="D835" s="137" t="s">
        <v>512</v>
      </c>
      <c r="E835" s="24" t="s">
        <v>18</v>
      </c>
      <c r="F835" s="144">
        <v>39.25</v>
      </c>
      <c r="G835" s="139">
        <f t="shared" si="21"/>
        <v>9.8125</v>
      </c>
      <c r="H835" s="141">
        <f t="shared" si="22"/>
        <v>9.8125</v>
      </c>
      <c r="I835" s="141">
        <f>H835</f>
        <v>9.8125</v>
      </c>
      <c r="J835" s="141">
        <f t="shared" si="23"/>
        <v>9.8125</v>
      </c>
    </row>
    <row r="836" spans="1:10" ht="45.75">
      <c r="A836" s="133">
        <f t="shared" si="20"/>
        <v>302</v>
      </c>
      <c r="B836" s="137" t="s">
        <v>224</v>
      </c>
      <c r="C836" s="142">
        <v>340</v>
      </c>
      <c r="D836" s="137" t="s">
        <v>225</v>
      </c>
      <c r="E836" s="24" t="s">
        <v>18</v>
      </c>
      <c r="F836" s="144">
        <v>41.36</v>
      </c>
      <c r="G836" s="139">
        <f t="shared" si="21"/>
        <v>10.34</v>
      </c>
      <c r="H836" s="141">
        <f t="shared" si="22"/>
        <v>10.34</v>
      </c>
      <c r="I836" s="141">
        <f>H836</f>
        <v>10.34</v>
      </c>
      <c r="J836" s="141">
        <f t="shared" si="23"/>
        <v>10.34</v>
      </c>
    </row>
    <row r="837" spans="1:10" ht="45.75">
      <c r="A837" s="133">
        <f t="shared" si="20"/>
        <v>303</v>
      </c>
      <c r="B837" s="137" t="s">
        <v>224</v>
      </c>
      <c r="C837" s="142">
        <v>340</v>
      </c>
      <c r="D837" s="137" t="s">
        <v>544</v>
      </c>
      <c r="E837" s="24" t="s">
        <v>18</v>
      </c>
      <c r="F837" s="144">
        <v>269.54000000000002</v>
      </c>
      <c r="G837" s="139">
        <f t="shared" si="21"/>
        <v>67.385000000000005</v>
      </c>
      <c r="H837" s="139">
        <f t="shared" si="22"/>
        <v>67.385000000000005</v>
      </c>
      <c r="I837" s="148">
        <f>H837</f>
        <v>67.385000000000005</v>
      </c>
      <c r="J837" s="148">
        <f t="shared" si="23"/>
        <v>67.385000000000005</v>
      </c>
    </row>
    <row r="838" spans="1:10" ht="45.75">
      <c r="A838" s="133">
        <f t="shared" si="20"/>
        <v>304</v>
      </c>
      <c r="B838" s="137" t="s">
        <v>224</v>
      </c>
      <c r="C838" s="138" t="s">
        <v>506</v>
      </c>
      <c r="D838" s="137" t="s">
        <v>507</v>
      </c>
      <c r="E838" s="143" t="s">
        <v>508</v>
      </c>
      <c r="F838" s="139">
        <v>55.44</v>
      </c>
      <c r="G838" s="139"/>
      <c r="H838" s="139">
        <v>55.44</v>
      </c>
      <c r="I838" s="139"/>
      <c r="J838" s="139"/>
    </row>
    <row r="839" spans="1:10" ht="33">
      <c r="A839" s="133">
        <f t="shared" si="20"/>
        <v>305</v>
      </c>
      <c r="B839" s="137"/>
      <c r="C839" s="134"/>
      <c r="D839" s="135" t="s">
        <v>551</v>
      </c>
      <c r="E839" s="18"/>
      <c r="F839" s="145"/>
      <c r="G839" s="139"/>
      <c r="H839" s="18"/>
      <c r="I839" s="18"/>
      <c r="J839" s="18"/>
    </row>
    <row r="840" spans="1:10" ht="23.25">
      <c r="A840" s="133">
        <f t="shared" si="20"/>
        <v>306</v>
      </c>
      <c r="B840" s="137" t="s">
        <v>17</v>
      </c>
      <c r="C840" s="138" t="s">
        <v>498</v>
      </c>
      <c r="D840" s="137" t="s">
        <v>17</v>
      </c>
      <c r="E840" s="10" t="s">
        <v>18</v>
      </c>
      <c r="F840" s="139">
        <v>15.25</v>
      </c>
      <c r="G840" s="139">
        <f>F840</f>
        <v>15.25</v>
      </c>
      <c r="H840" s="139"/>
      <c r="I840" s="139"/>
      <c r="J840" s="139"/>
    </row>
    <row r="841" spans="1:10" ht="34.5">
      <c r="A841" s="133">
        <f t="shared" si="20"/>
        <v>307</v>
      </c>
      <c r="B841" s="137" t="s">
        <v>499</v>
      </c>
      <c r="C841" s="138">
        <v>222</v>
      </c>
      <c r="D841" s="137" t="s">
        <v>499</v>
      </c>
      <c r="E841" s="10" t="s">
        <v>18</v>
      </c>
      <c r="F841" s="139">
        <v>6</v>
      </c>
      <c r="G841" s="10">
        <f>F841/4</f>
        <v>1.5</v>
      </c>
      <c r="H841" s="10">
        <f>G841</f>
        <v>1.5</v>
      </c>
      <c r="I841" s="10">
        <f>G841</f>
        <v>1.5</v>
      </c>
      <c r="J841" s="10">
        <f>G841</f>
        <v>1.5</v>
      </c>
    </row>
    <row r="842" spans="1:10" ht="23.25">
      <c r="A842" s="133">
        <f t="shared" si="20"/>
        <v>308</v>
      </c>
      <c r="B842" s="137" t="s">
        <v>62</v>
      </c>
      <c r="C842" s="138">
        <v>223</v>
      </c>
      <c r="D842" s="137" t="s">
        <v>126</v>
      </c>
      <c r="E842" s="24" t="s">
        <v>18</v>
      </c>
      <c r="F842" s="139">
        <v>553.17999999999995</v>
      </c>
      <c r="G842" s="139">
        <f>F842</f>
        <v>553.17999999999995</v>
      </c>
      <c r="H842" s="18"/>
      <c r="I842" s="18"/>
      <c r="J842" s="18"/>
    </row>
    <row r="843" spans="1:10" ht="23.25">
      <c r="A843" s="133">
        <f t="shared" si="20"/>
        <v>309</v>
      </c>
      <c r="B843" s="137" t="s">
        <v>62</v>
      </c>
      <c r="C843" s="138">
        <v>223</v>
      </c>
      <c r="D843" s="137" t="s">
        <v>218</v>
      </c>
      <c r="E843" s="24" t="s">
        <v>18</v>
      </c>
      <c r="F843" s="139">
        <v>1049.58</v>
      </c>
      <c r="G843" s="139">
        <f>F843</f>
        <v>1049.58</v>
      </c>
      <c r="H843" s="18"/>
      <c r="I843" s="18"/>
      <c r="J843" s="18"/>
    </row>
    <row r="844" spans="1:10" ht="34.5">
      <c r="A844" s="133">
        <f t="shared" si="20"/>
        <v>310</v>
      </c>
      <c r="B844" s="137" t="s">
        <v>62</v>
      </c>
      <c r="C844" s="138" t="s">
        <v>500</v>
      </c>
      <c r="D844" s="137" t="s">
        <v>510</v>
      </c>
      <c r="E844" s="24" t="s">
        <v>18</v>
      </c>
      <c r="F844" s="139">
        <v>57.89</v>
      </c>
      <c r="G844" s="139">
        <f>F844</f>
        <v>57.89</v>
      </c>
      <c r="H844" s="139"/>
      <c r="I844" s="139"/>
      <c r="J844" s="139"/>
    </row>
    <row r="845" spans="1:10" ht="23.25">
      <c r="A845" s="133">
        <f t="shared" si="20"/>
        <v>311</v>
      </c>
      <c r="B845" s="137" t="s">
        <v>62</v>
      </c>
      <c r="C845" s="138">
        <v>223</v>
      </c>
      <c r="D845" s="137" t="s">
        <v>511</v>
      </c>
      <c r="E845" s="24" t="s">
        <v>18</v>
      </c>
      <c r="F845" s="139">
        <v>10</v>
      </c>
      <c r="G845" s="139">
        <f>F845</f>
        <v>10</v>
      </c>
      <c r="H845" s="18"/>
      <c r="I845" s="18"/>
      <c r="J845" s="18"/>
    </row>
    <row r="846" spans="1:10" ht="45.75">
      <c r="A846" s="133">
        <f t="shared" si="20"/>
        <v>312</v>
      </c>
      <c r="B846" s="137" t="s">
        <v>75</v>
      </c>
      <c r="C846" s="138" t="s">
        <v>502</v>
      </c>
      <c r="D846" s="137" t="s">
        <v>75</v>
      </c>
      <c r="E846" s="24" t="s">
        <v>18</v>
      </c>
      <c r="F846" s="139">
        <v>108</v>
      </c>
      <c r="G846" s="144">
        <f>F846/4</f>
        <v>27</v>
      </c>
      <c r="H846" s="144">
        <f t="shared" ref="H846:J847" si="24">G846</f>
        <v>27</v>
      </c>
      <c r="I846" s="144">
        <f t="shared" si="24"/>
        <v>27</v>
      </c>
      <c r="J846" s="144">
        <f t="shared" si="24"/>
        <v>27</v>
      </c>
    </row>
    <row r="847" spans="1:10" ht="23.25">
      <c r="A847" s="133">
        <f t="shared" si="20"/>
        <v>313</v>
      </c>
      <c r="B847" s="137" t="s">
        <v>37</v>
      </c>
      <c r="C847" s="138" t="s">
        <v>503</v>
      </c>
      <c r="D847" s="137" t="s">
        <v>37</v>
      </c>
      <c r="E847" s="10" t="s">
        <v>18</v>
      </c>
      <c r="F847" s="139">
        <v>108.57</v>
      </c>
      <c r="G847" s="144">
        <f>F847/4</f>
        <v>27.142499999999998</v>
      </c>
      <c r="H847" s="144">
        <f t="shared" si="24"/>
        <v>27.142499999999998</v>
      </c>
      <c r="I847" s="144">
        <f t="shared" si="24"/>
        <v>27.142499999999998</v>
      </c>
      <c r="J847" s="144">
        <f t="shared" si="24"/>
        <v>27.142499999999998</v>
      </c>
    </row>
    <row r="848" spans="1:10" ht="45.75">
      <c r="A848" s="133">
        <f t="shared" si="20"/>
        <v>314</v>
      </c>
      <c r="B848" s="137" t="s">
        <v>224</v>
      </c>
      <c r="C848" s="142">
        <v>310</v>
      </c>
      <c r="D848" s="137" t="s">
        <v>537</v>
      </c>
      <c r="E848" s="10" t="s">
        <v>18</v>
      </c>
      <c r="F848" s="144">
        <v>337.96</v>
      </c>
      <c r="G848" s="139"/>
      <c r="H848" s="144">
        <v>337.96</v>
      </c>
      <c r="I848" s="18"/>
      <c r="J848" s="18"/>
    </row>
    <row r="849" spans="1:10" ht="57">
      <c r="A849" s="133">
        <f t="shared" si="20"/>
        <v>315</v>
      </c>
      <c r="B849" s="137" t="s">
        <v>224</v>
      </c>
      <c r="C849" s="142">
        <v>310</v>
      </c>
      <c r="D849" s="137" t="s">
        <v>552</v>
      </c>
      <c r="E849" s="18" t="s">
        <v>47</v>
      </c>
      <c r="F849" s="144">
        <v>1800</v>
      </c>
      <c r="G849" s="18"/>
      <c r="H849" s="18"/>
      <c r="I849" s="144">
        <v>1800</v>
      </c>
      <c r="J849" s="18"/>
    </row>
    <row r="850" spans="1:10" ht="45.75">
      <c r="A850" s="133">
        <f t="shared" si="20"/>
        <v>316</v>
      </c>
      <c r="B850" s="137" t="s">
        <v>224</v>
      </c>
      <c r="C850" s="142">
        <v>340</v>
      </c>
      <c r="D850" s="137" t="s">
        <v>539</v>
      </c>
      <c r="E850" s="18" t="s">
        <v>18</v>
      </c>
      <c r="F850" s="144">
        <v>205.2</v>
      </c>
      <c r="G850" s="144">
        <f t="shared" ref="G850:G855" si="25">F850/4</f>
        <v>51.3</v>
      </c>
      <c r="H850" s="148">
        <f t="shared" ref="H850:H855" si="26">G850</f>
        <v>51.3</v>
      </c>
      <c r="I850" s="148">
        <f>G850</f>
        <v>51.3</v>
      </c>
      <c r="J850" s="148">
        <f>G850</f>
        <v>51.3</v>
      </c>
    </row>
    <row r="851" spans="1:10" ht="45.75">
      <c r="A851" s="133">
        <f t="shared" si="20"/>
        <v>317</v>
      </c>
      <c r="B851" s="137" t="s">
        <v>224</v>
      </c>
      <c r="C851" s="142">
        <v>340</v>
      </c>
      <c r="D851" s="137" t="s">
        <v>544</v>
      </c>
      <c r="E851" s="18" t="s">
        <v>18</v>
      </c>
      <c r="F851" s="144">
        <v>35</v>
      </c>
      <c r="G851" s="139">
        <f t="shared" si="25"/>
        <v>8.75</v>
      </c>
      <c r="H851" s="139">
        <f t="shared" si="26"/>
        <v>8.75</v>
      </c>
      <c r="I851" s="139">
        <f>H851</f>
        <v>8.75</v>
      </c>
      <c r="J851" s="139">
        <f>I851</f>
        <v>8.75</v>
      </c>
    </row>
    <row r="852" spans="1:10" ht="45.75">
      <c r="A852" s="133">
        <f t="shared" si="20"/>
        <v>318</v>
      </c>
      <c r="B852" s="137" t="s">
        <v>224</v>
      </c>
      <c r="C852" s="142">
        <v>340</v>
      </c>
      <c r="D852" s="137" t="s">
        <v>553</v>
      </c>
      <c r="E852" s="24" t="s">
        <v>18</v>
      </c>
      <c r="F852" s="144">
        <v>54.6</v>
      </c>
      <c r="G852" s="139">
        <f t="shared" si="25"/>
        <v>13.65</v>
      </c>
      <c r="H852" s="141">
        <f t="shared" si="26"/>
        <v>13.65</v>
      </c>
      <c r="I852" s="141">
        <f>H852</f>
        <v>13.65</v>
      </c>
      <c r="J852" s="141">
        <f>G852</f>
        <v>13.65</v>
      </c>
    </row>
    <row r="853" spans="1:10" ht="45.75">
      <c r="A853" s="133">
        <f t="shared" si="20"/>
        <v>319</v>
      </c>
      <c r="B853" s="137" t="s">
        <v>224</v>
      </c>
      <c r="C853" s="142">
        <v>340</v>
      </c>
      <c r="D853" s="137" t="s">
        <v>512</v>
      </c>
      <c r="E853" s="18" t="s">
        <v>18</v>
      </c>
      <c r="F853" s="144">
        <v>144.29</v>
      </c>
      <c r="G853" s="144">
        <f t="shared" si="25"/>
        <v>36.072499999999998</v>
      </c>
      <c r="H853" s="148">
        <f t="shared" si="26"/>
        <v>36.072499999999998</v>
      </c>
      <c r="I853" s="148">
        <f>G853</f>
        <v>36.072499999999998</v>
      </c>
      <c r="J853" s="148">
        <f>G853</f>
        <v>36.072499999999998</v>
      </c>
    </row>
    <row r="854" spans="1:10" ht="45.75">
      <c r="A854" s="133">
        <f t="shared" si="20"/>
        <v>320</v>
      </c>
      <c r="B854" s="137" t="s">
        <v>224</v>
      </c>
      <c r="C854" s="142">
        <v>340</v>
      </c>
      <c r="D854" s="137" t="s">
        <v>505</v>
      </c>
      <c r="E854" s="24" t="s">
        <v>18</v>
      </c>
      <c r="F854" s="144">
        <v>15.09</v>
      </c>
      <c r="G854" s="139">
        <f t="shared" si="25"/>
        <v>3.7725</v>
      </c>
      <c r="H854" s="141">
        <f t="shared" si="26"/>
        <v>3.7725</v>
      </c>
      <c r="I854" s="141">
        <f>H854</f>
        <v>3.7725</v>
      </c>
      <c r="J854" s="141">
        <f>G854</f>
        <v>3.7725</v>
      </c>
    </row>
    <row r="855" spans="1:10" ht="45.75">
      <c r="A855" s="133">
        <f t="shared" si="20"/>
        <v>321</v>
      </c>
      <c r="B855" s="137" t="s">
        <v>224</v>
      </c>
      <c r="C855" s="142">
        <v>340</v>
      </c>
      <c r="D855" s="137" t="s">
        <v>225</v>
      </c>
      <c r="E855" s="24" t="s">
        <v>18</v>
      </c>
      <c r="F855" s="144">
        <v>62.57</v>
      </c>
      <c r="G855" s="139">
        <f t="shared" si="25"/>
        <v>15.6425</v>
      </c>
      <c r="H855" s="141">
        <f t="shared" si="26"/>
        <v>15.6425</v>
      </c>
      <c r="I855" s="141">
        <f>H855</f>
        <v>15.6425</v>
      </c>
      <c r="J855" s="141">
        <f>G855</f>
        <v>15.6425</v>
      </c>
    </row>
    <row r="856" spans="1:10" ht="45.75">
      <c r="A856" s="133">
        <f t="shared" si="20"/>
        <v>322</v>
      </c>
      <c r="B856" s="137" t="s">
        <v>224</v>
      </c>
      <c r="C856" s="142">
        <v>340</v>
      </c>
      <c r="D856" s="137" t="s">
        <v>507</v>
      </c>
      <c r="E856" s="143" t="s">
        <v>508</v>
      </c>
      <c r="F856" s="139">
        <f>27.72+110.88+41.58</f>
        <v>180.18</v>
      </c>
      <c r="G856" s="139">
        <v>6.93</v>
      </c>
      <c r="H856" s="139">
        <v>159.38999999999999</v>
      </c>
      <c r="I856" s="139">
        <v>6.93</v>
      </c>
      <c r="J856" s="139">
        <v>6.93</v>
      </c>
    </row>
    <row r="857" spans="1:10" ht="43.5">
      <c r="A857" s="133">
        <f t="shared" ref="A857:A920" si="27">A856+1</f>
        <v>323</v>
      </c>
      <c r="B857" s="137"/>
      <c r="C857" s="134"/>
      <c r="D857" s="135" t="s">
        <v>554</v>
      </c>
      <c r="E857" s="18"/>
      <c r="F857" s="145"/>
      <c r="G857" s="139"/>
      <c r="H857" s="139"/>
      <c r="I857" s="139"/>
      <c r="J857" s="139"/>
    </row>
    <row r="858" spans="1:10" ht="23.25">
      <c r="A858" s="133">
        <f t="shared" si="27"/>
        <v>324</v>
      </c>
      <c r="B858" s="137" t="s">
        <v>17</v>
      </c>
      <c r="C858" s="138" t="s">
        <v>498</v>
      </c>
      <c r="D858" s="137" t="s">
        <v>17</v>
      </c>
      <c r="E858" s="10" t="s">
        <v>18</v>
      </c>
      <c r="F858" s="139">
        <v>14.28</v>
      </c>
      <c r="G858" s="139">
        <f>F858</f>
        <v>14.28</v>
      </c>
      <c r="H858" s="18"/>
      <c r="I858" s="18"/>
      <c r="J858" s="18"/>
    </row>
    <row r="859" spans="1:10" ht="34.5">
      <c r="A859" s="133">
        <f t="shared" si="27"/>
        <v>325</v>
      </c>
      <c r="B859" s="137" t="s">
        <v>499</v>
      </c>
      <c r="C859" s="138">
        <v>222</v>
      </c>
      <c r="D859" s="137" t="s">
        <v>499</v>
      </c>
      <c r="E859" s="10" t="s">
        <v>18</v>
      </c>
      <c r="F859" s="139">
        <v>3</v>
      </c>
      <c r="G859" s="10">
        <f>F859/4</f>
        <v>0.75</v>
      </c>
      <c r="H859" s="10">
        <f>G859</f>
        <v>0.75</v>
      </c>
      <c r="I859" s="10">
        <f>G859</f>
        <v>0.75</v>
      </c>
      <c r="J859" s="10">
        <f>G859</f>
        <v>0.75</v>
      </c>
    </row>
    <row r="860" spans="1:10" ht="23.25">
      <c r="A860" s="133">
        <f t="shared" si="27"/>
        <v>326</v>
      </c>
      <c r="B860" s="137" t="s">
        <v>62</v>
      </c>
      <c r="C860" s="138" t="s">
        <v>500</v>
      </c>
      <c r="D860" s="137" t="s">
        <v>126</v>
      </c>
      <c r="E860" s="24" t="s">
        <v>18</v>
      </c>
      <c r="F860" s="139">
        <v>89.2</v>
      </c>
      <c r="G860" s="139">
        <f>F860</f>
        <v>89.2</v>
      </c>
      <c r="H860" s="18"/>
      <c r="I860" s="18"/>
      <c r="J860" s="18"/>
    </row>
    <row r="861" spans="1:10" ht="45.75">
      <c r="A861" s="133">
        <f t="shared" si="27"/>
        <v>327</v>
      </c>
      <c r="B861" s="137" t="s">
        <v>75</v>
      </c>
      <c r="C861" s="138" t="s">
        <v>502</v>
      </c>
      <c r="D861" s="137" t="s">
        <v>75</v>
      </c>
      <c r="E861" s="18" t="s">
        <v>18</v>
      </c>
      <c r="F861" s="139">
        <v>54</v>
      </c>
      <c r="G861" s="139">
        <f>F861/4</f>
        <v>13.5</v>
      </c>
      <c r="H861" s="140">
        <f>G861</f>
        <v>13.5</v>
      </c>
      <c r="I861" s="140">
        <f>G861</f>
        <v>13.5</v>
      </c>
      <c r="J861" s="140">
        <f>G861</f>
        <v>13.5</v>
      </c>
    </row>
    <row r="862" spans="1:10" ht="23.25">
      <c r="A862" s="133">
        <f t="shared" si="27"/>
        <v>328</v>
      </c>
      <c r="B862" s="137" t="s">
        <v>37</v>
      </c>
      <c r="C862" s="138" t="s">
        <v>503</v>
      </c>
      <c r="D862" s="137" t="s">
        <v>37</v>
      </c>
      <c r="E862" s="10" t="s">
        <v>18</v>
      </c>
      <c r="F862" s="139">
        <v>9.5399999999999991</v>
      </c>
      <c r="G862" s="139">
        <f>F862/4</f>
        <v>2.3849999999999998</v>
      </c>
      <c r="H862" s="141">
        <f>G862</f>
        <v>2.3849999999999998</v>
      </c>
      <c r="I862" s="141">
        <f>H862</f>
        <v>2.3849999999999998</v>
      </c>
      <c r="J862" s="141">
        <f>G862</f>
        <v>2.3849999999999998</v>
      </c>
    </row>
    <row r="863" spans="1:10" ht="45.75">
      <c r="A863" s="133">
        <f t="shared" si="27"/>
        <v>329</v>
      </c>
      <c r="B863" s="137" t="s">
        <v>224</v>
      </c>
      <c r="C863" s="142">
        <v>310</v>
      </c>
      <c r="D863" s="137" t="s">
        <v>537</v>
      </c>
      <c r="E863" s="10" t="s">
        <v>18</v>
      </c>
      <c r="F863" s="144">
        <v>22.94</v>
      </c>
      <c r="G863" s="18"/>
      <c r="H863" s="144">
        <v>22.94</v>
      </c>
      <c r="I863" s="18"/>
      <c r="J863" s="18"/>
    </row>
    <row r="864" spans="1:10" ht="45.75">
      <c r="A864" s="133">
        <f t="shared" si="27"/>
        <v>330</v>
      </c>
      <c r="B864" s="137" t="s">
        <v>224</v>
      </c>
      <c r="C864" s="142">
        <v>340</v>
      </c>
      <c r="D864" s="137" t="s">
        <v>544</v>
      </c>
      <c r="E864" s="10" t="s">
        <v>18</v>
      </c>
      <c r="F864" s="144">
        <v>252</v>
      </c>
      <c r="G864" s="139">
        <f>F864/4</f>
        <v>63</v>
      </c>
      <c r="H864" s="18">
        <v>63</v>
      </c>
      <c r="I864" s="18">
        <v>63</v>
      </c>
      <c r="J864" s="18">
        <v>63</v>
      </c>
    </row>
    <row r="865" spans="1:10" ht="45.75">
      <c r="A865" s="133">
        <f t="shared" si="27"/>
        <v>331</v>
      </c>
      <c r="B865" s="137" t="s">
        <v>224</v>
      </c>
      <c r="C865" s="142">
        <v>340</v>
      </c>
      <c r="D865" s="137" t="s">
        <v>512</v>
      </c>
      <c r="E865" s="24" t="s">
        <v>508</v>
      </c>
      <c r="F865" s="144">
        <v>10.42</v>
      </c>
      <c r="G865" s="139"/>
      <c r="H865" s="144">
        <v>10.42</v>
      </c>
      <c r="I865" s="141"/>
      <c r="J865" s="141"/>
    </row>
    <row r="866" spans="1:10" ht="45.75">
      <c r="A866" s="133">
        <f t="shared" si="27"/>
        <v>332</v>
      </c>
      <c r="B866" s="137" t="s">
        <v>224</v>
      </c>
      <c r="C866" s="142">
        <v>340</v>
      </c>
      <c r="D866" s="137" t="s">
        <v>225</v>
      </c>
      <c r="E866" s="24" t="s">
        <v>508</v>
      </c>
      <c r="F866" s="139">
        <v>16.579999999999998</v>
      </c>
      <c r="G866" s="139"/>
      <c r="H866" s="139">
        <v>16.579999999999998</v>
      </c>
      <c r="I866" s="141"/>
      <c r="J866" s="141"/>
    </row>
    <row r="867" spans="1:10" ht="43.5">
      <c r="A867" s="133">
        <f t="shared" si="27"/>
        <v>333</v>
      </c>
      <c r="B867" s="18"/>
      <c r="C867" s="134"/>
      <c r="D867" s="135" t="s">
        <v>555</v>
      </c>
      <c r="E867" s="18"/>
      <c r="F867" s="145"/>
      <c r="G867" s="139"/>
      <c r="H867" s="18"/>
      <c r="I867" s="18"/>
      <c r="J867" s="18"/>
    </row>
    <row r="868" spans="1:10" ht="23.25">
      <c r="A868" s="133">
        <f t="shared" si="27"/>
        <v>334</v>
      </c>
      <c r="B868" s="137" t="s">
        <v>17</v>
      </c>
      <c r="C868" s="138" t="s">
        <v>498</v>
      </c>
      <c r="D868" s="137" t="s">
        <v>17</v>
      </c>
      <c r="E868" s="10" t="s">
        <v>18</v>
      </c>
      <c r="F868" s="139">
        <v>20.68</v>
      </c>
      <c r="G868" s="139">
        <f>F868</f>
        <v>20.68</v>
      </c>
      <c r="H868" s="18"/>
      <c r="I868" s="18"/>
      <c r="J868" s="18"/>
    </row>
    <row r="869" spans="1:10" ht="34.5">
      <c r="A869" s="133">
        <f t="shared" si="27"/>
        <v>335</v>
      </c>
      <c r="B869" s="137" t="s">
        <v>499</v>
      </c>
      <c r="C869" s="138">
        <v>222</v>
      </c>
      <c r="D869" s="137" t="s">
        <v>499</v>
      </c>
      <c r="E869" s="10" t="s">
        <v>18</v>
      </c>
      <c r="F869" s="139">
        <v>1</v>
      </c>
      <c r="G869" s="10">
        <f>F869/4</f>
        <v>0.25</v>
      </c>
      <c r="H869" s="10">
        <f>G869</f>
        <v>0.25</v>
      </c>
      <c r="I869" s="10">
        <f>G869</f>
        <v>0.25</v>
      </c>
      <c r="J869" s="10">
        <f>G869</f>
        <v>0.25</v>
      </c>
    </row>
    <row r="870" spans="1:10" ht="23.25">
      <c r="A870" s="133">
        <f t="shared" si="27"/>
        <v>336</v>
      </c>
      <c r="B870" s="137" t="s">
        <v>62</v>
      </c>
      <c r="C870" s="138">
        <v>223</v>
      </c>
      <c r="D870" s="137" t="s">
        <v>218</v>
      </c>
      <c r="E870" s="24" t="s">
        <v>18</v>
      </c>
      <c r="F870" s="139">
        <v>824.99</v>
      </c>
      <c r="G870" s="139">
        <f>F870</f>
        <v>824.99</v>
      </c>
      <c r="H870" s="18"/>
      <c r="I870" s="18"/>
      <c r="J870" s="18"/>
    </row>
    <row r="871" spans="1:10" ht="23.25">
      <c r="A871" s="133">
        <f t="shared" si="27"/>
        <v>337</v>
      </c>
      <c r="B871" s="137" t="s">
        <v>62</v>
      </c>
      <c r="C871" s="138">
        <v>223</v>
      </c>
      <c r="D871" s="137" t="s">
        <v>126</v>
      </c>
      <c r="E871" s="24" t="s">
        <v>18</v>
      </c>
      <c r="F871" s="139">
        <v>794.36</v>
      </c>
      <c r="G871" s="139">
        <f>F871</f>
        <v>794.36</v>
      </c>
      <c r="H871" s="139"/>
      <c r="I871" s="139"/>
      <c r="J871" s="139"/>
    </row>
    <row r="872" spans="1:10" ht="34.5">
      <c r="A872" s="133">
        <f t="shared" si="27"/>
        <v>338</v>
      </c>
      <c r="B872" s="137" t="s">
        <v>62</v>
      </c>
      <c r="C872" s="138" t="s">
        <v>500</v>
      </c>
      <c r="D872" s="137" t="s">
        <v>556</v>
      </c>
      <c r="E872" s="24" t="s">
        <v>18</v>
      </c>
      <c r="F872" s="139">
        <v>43.01</v>
      </c>
      <c r="G872" s="139">
        <f>F872</f>
        <v>43.01</v>
      </c>
      <c r="H872" s="18"/>
      <c r="I872" s="18"/>
      <c r="J872" s="18"/>
    </row>
    <row r="873" spans="1:10" ht="45.75">
      <c r="A873" s="133">
        <f t="shared" si="27"/>
        <v>339</v>
      </c>
      <c r="B873" s="137" t="s">
        <v>75</v>
      </c>
      <c r="C873" s="138" t="s">
        <v>502</v>
      </c>
      <c r="D873" s="137" t="s">
        <v>75</v>
      </c>
      <c r="E873" s="24" t="s">
        <v>18</v>
      </c>
      <c r="F873" s="139">
        <v>140.69999999999999</v>
      </c>
      <c r="G873" s="144">
        <f>F873/4</f>
        <v>35.174999999999997</v>
      </c>
      <c r="H873" s="148">
        <f>G873</f>
        <v>35.174999999999997</v>
      </c>
      <c r="I873" s="148">
        <f>H873</f>
        <v>35.174999999999997</v>
      </c>
      <c r="J873" s="148">
        <f>I873</f>
        <v>35.174999999999997</v>
      </c>
    </row>
    <row r="874" spans="1:10" ht="102">
      <c r="A874" s="133">
        <f t="shared" si="27"/>
        <v>340</v>
      </c>
      <c r="B874" s="137" t="s">
        <v>75</v>
      </c>
      <c r="C874" s="138" t="s">
        <v>503</v>
      </c>
      <c r="D874" s="137" t="s">
        <v>557</v>
      </c>
      <c r="E874" s="24" t="s">
        <v>47</v>
      </c>
      <c r="F874" s="139">
        <v>1202.624</v>
      </c>
      <c r="G874" s="144"/>
      <c r="H874" s="148">
        <v>601.30999999999995</v>
      </c>
      <c r="I874" s="148">
        <v>601.30999999999995</v>
      </c>
      <c r="J874" s="148"/>
    </row>
    <row r="875" spans="1:10" ht="23.25">
      <c r="A875" s="133">
        <f t="shared" si="27"/>
        <v>341</v>
      </c>
      <c r="B875" s="137" t="s">
        <v>37</v>
      </c>
      <c r="C875" s="138" t="s">
        <v>503</v>
      </c>
      <c r="D875" s="137" t="s">
        <v>37</v>
      </c>
      <c r="E875" s="10" t="s">
        <v>18</v>
      </c>
      <c r="F875" s="139">
        <v>96.69</v>
      </c>
      <c r="G875" s="139">
        <f>F875/4</f>
        <v>24.172499999999999</v>
      </c>
      <c r="H875" s="141">
        <f>G875</f>
        <v>24.172499999999999</v>
      </c>
      <c r="I875" s="141">
        <f>H875</f>
        <v>24.172499999999999</v>
      </c>
      <c r="J875" s="141">
        <f>G875</f>
        <v>24.172499999999999</v>
      </c>
    </row>
    <row r="876" spans="1:10" ht="45.75">
      <c r="A876" s="133">
        <f t="shared" si="27"/>
        <v>342</v>
      </c>
      <c r="B876" s="137" t="s">
        <v>224</v>
      </c>
      <c r="C876" s="142">
        <v>310</v>
      </c>
      <c r="D876" s="137" t="s">
        <v>537</v>
      </c>
      <c r="E876" s="10" t="s">
        <v>508</v>
      </c>
      <c r="F876" s="144">
        <v>414.6</v>
      </c>
      <c r="G876" s="144"/>
      <c r="H876" s="144">
        <v>414.6</v>
      </c>
      <c r="I876" s="18"/>
      <c r="J876" s="18"/>
    </row>
    <row r="877" spans="1:10" ht="45.75">
      <c r="A877" s="133">
        <f t="shared" si="27"/>
        <v>343</v>
      </c>
      <c r="B877" s="137" t="s">
        <v>224</v>
      </c>
      <c r="C877" s="142">
        <v>340</v>
      </c>
      <c r="D877" s="137" t="s">
        <v>539</v>
      </c>
      <c r="E877" s="18" t="s">
        <v>18</v>
      </c>
      <c r="F877" s="144">
        <v>377.08</v>
      </c>
      <c r="G877" s="144">
        <f>F877/4</f>
        <v>94.27</v>
      </c>
      <c r="H877" s="148">
        <f>G877</f>
        <v>94.27</v>
      </c>
      <c r="I877" s="148">
        <f>G877</f>
        <v>94.27</v>
      </c>
      <c r="J877" s="148">
        <f>G877</f>
        <v>94.27</v>
      </c>
    </row>
    <row r="878" spans="1:10" ht="45.75">
      <c r="A878" s="133">
        <f t="shared" si="27"/>
        <v>344</v>
      </c>
      <c r="B878" s="137" t="s">
        <v>224</v>
      </c>
      <c r="C878" s="142">
        <v>340</v>
      </c>
      <c r="D878" s="137" t="s">
        <v>512</v>
      </c>
      <c r="E878" s="24" t="s">
        <v>18</v>
      </c>
      <c r="F878" s="144">
        <v>91.62</v>
      </c>
      <c r="G878" s="139">
        <f>F878/4</f>
        <v>22.905000000000001</v>
      </c>
      <c r="H878" s="141">
        <f>G878</f>
        <v>22.905000000000001</v>
      </c>
      <c r="I878" s="141">
        <f>H878</f>
        <v>22.905000000000001</v>
      </c>
      <c r="J878" s="141">
        <f>G878</f>
        <v>22.905000000000001</v>
      </c>
    </row>
    <row r="879" spans="1:10" ht="45.75">
      <c r="A879" s="133">
        <f t="shared" si="27"/>
        <v>345</v>
      </c>
      <c r="B879" s="137" t="s">
        <v>224</v>
      </c>
      <c r="C879" s="142">
        <v>340</v>
      </c>
      <c r="D879" s="137" t="s">
        <v>505</v>
      </c>
      <c r="E879" s="24" t="s">
        <v>18</v>
      </c>
      <c r="F879" s="144">
        <v>5.8</v>
      </c>
      <c r="G879" s="139">
        <f>F879/4</f>
        <v>1.45</v>
      </c>
      <c r="H879" s="141">
        <f>G879</f>
        <v>1.45</v>
      </c>
      <c r="I879" s="141">
        <f>H879</f>
        <v>1.45</v>
      </c>
      <c r="J879" s="141">
        <f>G879</f>
        <v>1.45</v>
      </c>
    </row>
    <row r="880" spans="1:10" ht="45.75">
      <c r="A880" s="133">
        <f t="shared" si="27"/>
        <v>346</v>
      </c>
      <c r="B880" s="137" t="s">
        <v>224</v>
      </c>
      <c r="C880" s="142">
        <v>340</v>
      </c>
      <c r="D880" s="137" t="s">
        <v>225</v>
      </c>
      <c r="E880" s="24" t="s">
        <v>18</v>
      </c>
      <c r="F880" s="144">
        <v>74.16</v>
      </c>
      <c r="G880" s="139">
        <f>F880/4</f>
        <v>18.54</v>
      </c>
      <c r="H880" s="141">
        <f>G880</f>
        <v>18.54</v>
      </c>
      <c r="I880" s="141">
        <f>H880</f>
        <v>18.54</v>
      </c>
      <c r="J880" s="141">
        <f>G880</f>
        <v>18.54</v>
      </c>
    </row>
    <row r="881" spans="1:10" ht="45.75">
      <c r="A881" s="133">
        <f t="shared" si="27"/>
        <v>347</v>
      </c>
      <c r="B881" s="137" t="s">
        <v>224</v>
      </c>
      <c r="C881" s="138" t="s">
        <v>506</v>
      </c>
      <c r="D881" s="137" t="s">
        <v>507</v>
      </c>
      <c r="E881" s="143" t="s">
        <v>508</v>
      </c>
      <c r="F881" s="139">
        <f>70.2+55.44+110.88</f>
        <v>236.51999999999998</v>
      </c>
      <c r="G881" s="139">
        <v>17.55</v>
      </c>
      <c r="H881" s="139">
        <v>183.87</v>
      </c>
      <c r="I881" s="139">
        <v>17.55</v>
      </c>
      <c r="J881" s="139">
        <v>17.55</v>
      </c>
    </row>
    <row r="882" spans="1:10" ht="33">
      <c r="A882" s="133">
        <f t="shared" si="27"/>
        <v>348</v>
      </c>
      <c r="B882" s="18"/>
      <c r="C882" s="134"/>
      <c r="D882" s="135" t="s">
        <v>558</v>
      </c>
      <c r="E882" s="18"/>
      <c r="F882" s="145"/>
      <c r="G882" s="139"/>
      <c r="H882" s="18"/>
      <c r="I882" s="18"/>
      <c r="J882" s="18"/>
    </row>
    <row r="883" spans="1:10" ht="23.25">
      <c r="A883" s="133">
        <f t="shared" si="27"/>
        <v>349</v>
      </c>
      <c r="B883" s="137" t="s">
        <v>17</v>
      </c>
      <c r="C883" s="138" t="s">
        <v>498</v>
      </c>
      <c r="D883" s="137" t="s">
        <v>17</v>
      </c>
      <c r="E883" s="10" t="s">
        <v>18</v>
      </c>
      <c r="F883" s="139">
        <v>30.97</v>
      </c>
      <c r="G883" s="139">
        <f>F883</f>
        <v>30.97</v>
      </c>
      <c r="H883" s="18"/>
      <c r="I883" s="18"/>
      <c r="J883" s="18"/>
    </row>
    <row r="884" spans="1:10" ht="34.5">
      <c r="A884" s="133">
        <f t="shared" si="27"/>
        <v>350</v>
      </c>
      <c r="B884" s="137" t="s">
        <v>499</v>
      </c>
      <c r="C884" s="138">
        <v>222</v>
      </c>
      <c r="D884" s="137" t="s">
        <v>499</v>
      </c>
      <c r="E884" s="10" t="s">
        <v>18</v>
      </c>
      <c r="F884" s="139">
        <v>4</v>
      </c>
      <c r="G884" s="10">
        <f>F884/4</f>
        <v>1</v>
      </c>
      <c r="H884" s="10">
        <f>G884</f>
        <v>1</v>
      </c>
      <c r="I884" s="10">
        <f>G884</f>
        <v>1</v>
      </c>
      <c r="J884" s="10">
        <f>G884</f>
        <v>1</v>
      </c>
    </row>
    <row r="885" spans="1:10" ht="23.25">
      <c r="A885" s="133">
        <f t="shared" si="27"/>
        <v>351</v>
      </c>
      <c r="B885" s="137" t="s">
        <v>62</v>
      </c>
      <c r="C885" s="138">
        <v>223</v>
      </c>
      <c r="D885" s="137" t="s">
        <v>126</v>
      </c>
      <c r="E885" s="24" t="s">
        <v>18</v>
      </c>
      <c r="F885" s="139">
        <v>667.5</v>
      </c>
      <c r="G885" s="139">
        <f>F885</f>
        <v>667.5</v>
      </c>
      <c r="H885" s="18"/>
      <c r="I885" s="18"/>
      <c r="J885" s="18"/>
    </row>
    <row r="886" spans="1:10" ht="23.25">
      <c r="A886" s="133">
        <f t="shared" si="27"/>
        <v>352</v>
      </c>
      <c r="B886" s="137" t="s">
        <v>62</v>
      </c>
      <c r="C886" s="138">
        <v>223</v>
      </c>
      <c r="D886" s="137" t="s">
        <v>218</v>
      </c>
      <c r="E886" s="24" t="s">
        <v>18</v>
      </c>
      <c r="F886" s="139">
        <v>1002.77</v>
      </c>
      <c r="G886" s="139">
        <f>F886</f>
        <v>1002.77</v>
      </c>
      <c r="H886" s="18"/>
      <c r="I886" s="18"/>
      <c r="J886" s="18"/>
    </row>
    <row r="887" spans="1:10" ht="45.75">
      <c r="A887" s="133">
        <f t="shared" si="27"/>
        <v>353</v>
      </c>
      <c r="B887" s="137" t="s">
        <v>62</v>
      </c>
      <c r="C887" s="138" t="s">
        <v>500</v>
      </c>
      <c r="D887" s="137" t="s">
        <v>559</v>
      </c>
      <c r="E887" s="24" t="s">
        <v>18</v>
      </c>
      <c r="F887" s="139">
        <v>209.53</v>
      </c>
      <c r="G887" s="139">
        <f>F887</f>
        <v>209.53</v>
      </c>
      <c r="H887" s="139"/>
      <c r="I887" s="139"/>
      <c r="J887" s="139"/>
    </row>
    <row r="888" spans="1:10" ht="34.5">
      <c r="A888" s="133">
        <f t="shared" si="27"/>
        <v>354</v>
      </c>
      <c r="B888" s="137" t="s">
        <v>62</v>
      </c>
      <c r="C888" s="138">
        <v>223</v>
      </c>
      <c r="D888" s="137" t="s">
        <v>560</v>
      </c>
      <c r="E888" s="24" t="s">
        <v>18</v>
      </c>
      <c r="F888" s="139">
        <v>25</v>
      </c>
      <c r="G888" s="139">
        <f>F888</f>
        <v>25</v>
      </c>
      <c r="H888" s="18"/>
      <c r="I888" s="18"/>
      <c r="J888" s="18"/>
    </row>
    <row r="889" spans="1:10" ht="45.75">
      <c r="A889" s="133">
        <f t="shared" si="27"/>
        <v>355</v>
      </c>
      <c r="B889" s="137" t="s">
        <v>75</v>
      </c>
      <c r="C889" s="138" t="s">
        <v>502</v>
      </c>
      <c r="D889" s="137" t="s">
        <v>75</v>
      </c>
      <c r="E889" s="24" t="s">
        <v>18</v>
      </c>
      <c r="F889" s="139">
        <v>228.7</v>
      </c>
      <c r="G889" s="144">
        <f>F889/4</f>
        <v>57.174999999999997</v>
      </c>
      <c r="H889" s="144">
        <f>G889</f>
        <v>57.174999999999997</v>
      </c>
      <c r="I889" s="144">
        <f>H889</f>
        <v>57.174999999999997</v>
      </c>
      <c r="J889" s="144">
        <f>I889</f>
        <v>57.174999999999997</v>
      </c>
    </row>
    <row r="890" spans="1:10" ht="57">
      <c r="A890" s="133">
        <f t="shared" si="27"/>
        <v>356</v>
      </c>
      <c r="B890" s="137" t="s">
        <v>75</v>
      </c>
      <c r="C890" s="138">
        <v>225</v>
      </c>
      <c r="D890" s="137" t="s">
        <v>561</v>
      </c>
      <c r="E890" s="24" t="s">
        <v>47</v>
      </c>
      <c r="F890" s="139">
        <v>3628.6410000000001</v>
      </c>
      <c r="G890" s="144"/>
      <c r="H890" s="144">
        <v>2403.1950000000002</v>
      </c>
      <c r="I890" s="144">
        <v>1225.45</v>
      </c>
      <c r="J890" s="144"/>
    </row>
    <row r="891" spans="1:10" ht="23.25">
      <c r="A891" s="133">
        <f t="shared" si="27"/>
        <v>357</v>
      </c>
      <c r="B891" s="137" t="s">
        <v>37</v>
      </c>
      <c r="C891" s="138" t="s">
        <v>503</v>
      </c>
      <c r="D891" s="137" t="s">
        <v>37</v>
      </c>
      <c r="E891" s="10" t="s">
        <v>18</v>
      </c>
      <c r="F891" s="139">
        <v>57.14</v>
      </c>
      <c r="G891" s="139">
        <f>F891/4</f>
        <v>14.285</v>
      </c>
      <c r="H891" s="141">
        <f>G891</f>
        <v>14.285</v>
      </c>
      <c r="I891" s="141">
        <f>H891</f>
        <v>14.285</v>
      </c>
      <c r="J891" s="141">
        <f>G891</f>
        <v>14.285</v>
      </c>
    </row>
    <row r="892" spans="1:10" ht="45.75">
      <c r="A892" s="133">
        <f t="shared" si="27"/>
        <v>358</v>
      </c>
      <c r="B892" s="137" t="s">
        <v>224</v>
      </c>
      <c r="C892" s="142">
        <v>310</v>
      </c>
      <c r="D892" s="137" t="s">
        <v>537</v>
      </c>
      <c r="E892" s="18" t="s">
        <v>508</v>
      </c>
      <c r="F892" s="144">
        <v>628.17999999999995</v>
      </c>
      <c r="G892" s="144"/>
      <c r="H892" s="144">
        <v>628.17999999999995</v>
      </c>
      <c r="I892" s="18"/>
      <c r="J892" s="18"/>
    </row>
    <row r="893" spans="1:10" ht="45.75">
      <c r="A893" s="133">
        <f t="shared" si="27"/>
        <v>359</v>
      </c>
      <c r="B893" s="137" t="s">
        <v>224</v>
      </c>
      <c r="C893" s="142">
        <v>340</v>
      </c>
      <c r="D893" s="137" t="s">
        <v>539</v>
      </c>
      <c r="E893" s="10" t="s">
        <v>18</v>
      </c>
      <c r="F893" s="144">
        <v>305</v>
      </c>
      <c r="G893" s="144">
        <f>F893/4</f>
        <v>76.25</v>
      </c>
      <c r="H893" s="148">
        <f>G893</f>
        <v>76.25</v>
      </c>
      <c r="I893" s="148">
        <f>G893</f>
        <v>76.25</v>
      </c>
      <c r="J893" s="148">
        <f>G893</f>
        <v>76.25</v>
      </c>
    </row>
    <row r="894" spans="1:10" ht="45.75">
      <c r="A894" s="133">
        <f t="shared" si="27"/>
        <v>360</v>
      </c>
      <c r="B894" s="137" t="s">
        <v>224</v>
      </c>
      <c r="C894" s="142">
        <v>340</v>
      </c>
      <c r="D894" s="137" t="s">
        <v>505</v>
      </c>
      <c r="E894" s="24" t="s">
        <v>18</v>
      </c>
      <c r="F894" s="144">
        <v>8.9700000000000006</v>
      </c>
      <c r="G894" s="139">
        <f>F894/4</f>
        <v>2.2425000000000002</v>
      </c>
      <c r="H894" s="141">
        <f>G894</f>
        <v>2.2425000000000002</v>
      </c>
      <c r="I894" s="141">
        <f>H894</f>
        <v>2.2425000000000002</v>
      </c>
      <c r="J894" s="141">
        <f>G894</f>
        <v>2.2425000000000002</v>
      </c>
    </row>
    <row r="895" spans="1:10" ht="45.75">
      <c r="A895" s="133">
        <f t="shared" si="27"/>
        <v>361</v>
      </c>
      <c r="B895" s="137" t="s">
        <v>224</v>
      </c>
      <c r="C895" s="142">
        <v>340</v>
      </c>
      <c r="D895" s="137" t="s">
        <v>512</v>
      </c>
      <c r="E895" s="18" t="s">
        <v>18</v>
      </c>
      <c r="F895" s="144">
        <v>142.03</v>
      </c>
      <c r="G895" s="144">
        <f>F895/4</f>
        <v>35.5075</v>
      </c>
      <c r="H895" s="148">
        <f>G895</f>
        <v>35.5075</v>
      </c>
      <c r="I895" s="148">
        <f>G895</f>
        <v>35.5075</v>
      </c>
      <c r="J895" s="148">
        <f>G895</f>
        <v>35.5075</v>
      </c>
    </row>
    <row r="896" spans="1:10" ht="45.75">
      <c r="A896" s="133">
        <f t="shared" si="27"/>
        <v>362</v>
      </c>
      <c r="B896" s="137" t="s">
        <v>224</v>
      </c>
      <c r="C896" s="142">
        <v>340</v>
      </c>
      <c r="D896" s="137" t="s">
        <v>225</v>
      </c>
      <c r="E896" s="24" t="s">
        <v>18</v>
      </c>
      <c r="F896" s="144">
        <v>78.64</v>
      </c>
      <c r="G896" s="139">
        <f>F896/4</f>
        <v>19.66</v>
      </c>
      <c r="H896" s="141">
        <f>G896</f>
        <v>19.66</v>
      </c>
      <c r="I896" s="141">
        <f>H896</f>
        <v>19.66</v>
      </c>
      <c r="J896" s="141">
        <f>G896</f>
        <v>19.66</v>
      </c>
    </row>
    <row r="897" spans="1:10" ht="45.75">
      <c r="A897" s="133">
        <f t="shared" si="27"/>
        <v>363</v>
      </c>
      <c r="B897" s="137" t="s">
        <v>224</v>
      </c>
      <c r="C897" s="142">
        <v>340</v>
      </c>
      <c r="D897" s="137" t="s">
        <v>507</v>
      </c>
      <c r="E897" s="143" t="s">
        <v>508</v>
      </c>
      <c r="F897" s="139">
        <f>242.55+58.91+135</f>
        <v>436.46000000000004</v>
      </c>
      <c r="G897" s="139">
        <v>33.75</v>
      </c>
      <c r="H897" s="139">
        <v>335.21</v>
      </c>
      <c r="I897" s="139">
        <v>33.75</v>
      </c>
      <c r="J897" s="139">
        <v>33.75</v>
      </c>
    </row>
    <row r="898" spans="1:10" ht="33">
      <c r="A898" s="133">
        <f t="shared" si="27"/>
        <v>364</v>
      </c>
      <c r="B898" s="18"/>
      <c r="C898" s="134"/>
      <c r="D898" s="135" t="s">
        <v>562</v>
      </c>
      <c r="E898" s="18"/>
      <c r="F898" s="145"/>
      <c r="G898" s="139"/>
      <c r="H898" s="18"/>
      <c r="I898" s="18"/>
      <c r="J898" s="18"/>
    </row>
    <row r="899" spans="1:10" ht="23.25">
      <c r="A899" s="133">
        <f t="shared" si="27"/>
        <v>365</v>
      </c>
      <c r="B899" s="137" t="s">
        <v>17</v>
      </c>
      <c r="C899" s="138" t="s">
        <v>498</v>
      </c>
      <c r="D899" s="137" t="s">
        <v>17</v>
      </c>
      <c r="E899" s="10" t="s">
        <v>18</v>
      </c>
      <c r="F899" s="139">
        <v>16.48</v>
      </c>
      <c r="G899" s="139">
        <f>F899</f>
        <v>16.48</v>
      </c>
      <c r="H899" s="18"/>
      <c r="I899" s="18"/>
      <c r="J899" s="18"/>
    </row>
    <row r="900" spans="1:10" ht="34.5">
      <c r="A900" s="133">
        <f t="shared" si="27"/>
        <v>366</v>
      </c>
      <c r="B900" s="137" t="s">
        <v>499</v>
      </c>
      <c r="C900" s="138">
        <v>222</v>
      </c>
      <c r="D900" s="137" t="s">
        <v>499</v>
      </c>
      <c r="E900" s="10" t="s">
        <v>18</v>
      </c>
      <c r="F900" s="139">
        <v>8</v>
      </c>
      <c r="G900" s="10">
        <f>F900/4</f>
        <v>2</v>
      </c>
      <c r="H900" s="10">
        <f>G900</f>
        <v>2</v>
      </c>
      <c r="I900" s="10">
        <f>G900</f>
        <v>2</v>
      </c>
      <c r="J900" s="10">
        <f>G900</f>
        <v>2</v>
      </c>
    </row>
    <row r="901" spans="1:10" ht="23.25">
      <c r="A901" s="133">
        <f t="shared" si="27"/>
        <v>367</v>
      </c>
      <c r="B901" s="137" t="s">
        <v>62</v>
      </c>
      <c r="C901" s="138">
        <v>223</v>
      </c>
      <c r="D901" s="137" t="s">
        <v>218</v>
      </c>
      <c r="E901" s="24" t="s">
        <v>18</v>
      </c>
      <c r="F901" s="139">
        <v>476.33</v>
      </c>
      <c r="G901" s="139">
        <f>F901</f>
        <v>476.33</v>
      </c>
      <c r="H901" s="139"/>
      <c r="I901" s="139"/>
      <c r="J901" s="139"/>
    </row>
    <row r="902" spans="1:10" ht="23.25">
      <c r="A902" s="133">
        <f t="shared" si="27"/>
        <v>368</v>
      </c>
      <c r="B902" s="137" t="s">
        <v>62</v>
      </c>
      <c r="C902" s="138">
        <v>223</v>
      </c>
      <c r="D902" s="137" t="s">
        <v>126</v>
      </c>
      <c r="E902" s="24" t="s">
        <v>18</v>
      </c>
      <c r="F902" s="139">
        <v>188</v>
      </c>
      <c r="G902" s="139">
        <f>F902</f>
        <v>188</v>
      </c>
      <c r="H902" s="18"/>
      <c r="I902" s="18"/>
      <c r="J902" s="18"/>
    </row>
    <row r="903" spans="1:10" ht="34.5">
      <c r="A903" s="133">
        <f t="shared" si="27"/>
        <v>369</v>
      </c>
      <c r="B903" s="137" t="s">
        <v>62</v>
      </c>
      <c r="C903" s="138">
        <v>223</v>
      </c>
      <c r="D903" s="137" t="s">
        <v>510</v>
      </c>
      <c r="E903" s="24" t="s">
        <v>18</v>
      </c>
      <c r="F903" s="139">
        <v>25</v>
      </c>
      <c r="G903" s="139">
        <f>F903</f>
        <v>25</v>
      </c>
      <c r="H903" s="18"/>
      <c r="I903" s="18"/>
      <c r="J903" s="18"/>
    </row>
    <row r="904" spans="1:10" ht="45.75">
      <c r="A904" s="133">
        <f t="shared" si="27"/>
        <v>370</v>
      </c>
      <c r="B904" s="137" t="s">
        <v>75</v>
      </c>
      <c r="C904" s="138" t="s">
        <v>502</v>
      </c>
      <c r="D904" s="137" t="s">
        <v>75</v>
      </c>
      <c r="E904" s="24" t="s">
        <v>18</v>
      </c>
      <c r="F904" s="139">
        <v>78.5</v>
      </c>
      <c r="G904" s="139">
        <f>F904/4</f>
        <v>19.625</v>
      </c>
      <c r="H904" s="140">
        <f>G904</f>
        <v>19.625</v>
      </c>
      <c r="I904" s="140">
        <f>G904</f>
        <v>19.625</v>
      </c>
      <c r="J904" s="140">
        <f>G904</f>
        <v>19.625</v>
      </c>
    </row>
    <row r="905" spans="1:10" ht="23.25">
      <c r="A905" s="133">
        <f t="shared" si="27"/>
        <v>371</v>
      </c>
      <c r="B905" s="137" t="s">
        <v>37</v>
      </c>
      <c r="C905" s="138" t="s">
        <v>503</v>
      </c>
      <c r="D905" s="137" t="s">
        <v>37</v>
      </c>
      <c r="E905" s="10" t="s">
        <v>18</v>
      </c>
      <c r="F905" s="139">
        <v>20.61</v>
      </c>
      <c r="G905" s="139">
        <f>F905/4</f>
        <v>5.1524999999999999</v>
      </c>
      <c r="H905" s="141">
        <f>G905</f>
        <v>5.1524999999999999</v>
      </c>
      <c r="I905" s="141">
        <f>H905</f>
        <v>5.1524999999999999</v>
      </c>
      <c r="J905" s="141">
        <f>G905</f>
        <v>5.1524999999999999</v>
      </c>
    </row>
    <row r="906" spans="1:10" ht="45.75">
      <c r="A906" s="133">
        <f t="shared" si="27"/>
        <v>372</v>
      </c>
      <c r="B906" s="137" t="s">
        <v>224</v>
      </c>
      <c r="C906" s="142">
        <v>310</v>
      </c>
      <c r="D906" s="137" t="s">
        <v>537</v>
      </c>
      <c r="E906" s="10" t="s">
        <v>18</v>
      </c>
      <c r="F906" s="144">
        <v>56.24</v>
      </c>
      <c r="G906" s="139"/>
      <c r="H906" s="144">
        <v>56.24</v>
      </c>
      <c r="I906" s="18"/>
      <c r="J906" s="18"/>
    </row>
    <row r="907" spans="1:10" ht="45.75">
      <c r="A907" s="133">
        <f t="shared" si="27"/>
        <v>373</v>
      </c>
      <c r="B907" s="137" t="s">
        <v>224</v>
      </c>
      <c r="C907" s="142">
        <v>340</v>
      </c>
      <c r="D907" s="137" t="s">
        <v>539</v>
      </c>
      <c r="E907" s="10" t="s">
        <v>18</v>
      </c>
      <c r="F907" s="144">
        <v>125</v>
      </c>
      <c r="G907" s="144">
        <f>F907/4</f>
        <v>31.25</v>
      </c>
      <c r="H907" s="148">
        <f>G907</f>
        <v>31.25</v>
      </c>
      <c r="I907" s="148">
        <f>G907</f>
        <v>31.25</v>
      </c>
      <c r="J907" s="148">
        <f>G907</f>
        <v>31.25</v>
      </c>
    </row>
    <row r="908" spans="1:10" ht="45.75">
      <c r="A908" s="133">
        <f t="shared" si="27"/>
        <v>374</v>
      </c>
      <c r="B908" s="137" t="s">
        <v>224</v>
      </c>
      <c r="C908" s="142">
        <v>340</v>
      </c>
      <c r="D908" s="137" t="s">
        <v>505</v>
      </c>
      <c r="E908" s="24" t="s">
        <v>18</v>
      </c>
      <c r="F908" s="144">
        <v>1.52</v>
      </c>
      <c r="G908" s="139">
        <f>F908/4</f>
        <v>0.38</v>
      </c>
      <c r="H908" s="141">
        <f>G908</f>
        <v>0.38</v>
      </c>
      <c r="I908" s="141">
        <f>H908</f>
        <v>0.38</v>
      </c>
      <c r="J908" s="141">
        <f>G908</f>
        <v>0.38</v>
      </c>
    </row>
    <row r="909" spans="1:10" ht="45.75">
      <c r="A909" s="133">
        <f t="shared" si="27"/>
        <v>375</v>
      </c>
      <c r="B909" s="137" t="s">
        <v>224</v>
      </c>
      <c r="C909" s="142">
        <v>340</v>
      </c>
      <c r="D909" s="137" t="s">
        <v>512</v>
      </c>
      <c r="E909" s="24" t="s">
        <v>18</v>
      </c>
      <c r="F909" s="144">
        <f>24.68+27.5</f>
        <v>52.18</v>
      </c>
      <c r="G909" s="139">
        <f>F909/4</f>
        <v>13.045</v>
      </c>
      <c r="H909" s="141">
        <f>G909</f>
        <v>13.045</v>
      </c>
      <c r="I909" s="141">
        <f>H909</f>
        <v>13.045</v>
      </c>
      <c r="J909" s="141">
        <f>G909</f>
        <v>13.045</v>
      </c>
    </row>
    <row r="910" spans="1:10" ht="45.75">
      <c r="A910" s="133">
        <f t="shared" si="27"/>
        <v>376</v>
      </c>
      <c r="B910" s="137" t="s">
        <v>224</v>
      </c>
      <c r="C910" s="142">
        <v>340</v>
      </c>
      <c r="D910" s="137" t="s">
        <v>225</v>
      </c>
      <c r="E910" s="24" t="s">
        <v>18</v>
      </c>
      <c r="F910" s="144">
        <v>25.07</v>
      </c>
      <c r="G910" s="139">
        <f>F910/4</f>
        <v>6.2675000000000001</v>
      </c>
      <c r="H910" s="141">
        <f>G910</f>
        <v>6.2675000000000001</v>
      </c>
      <c r="I910" s="141">
        <f>H910</f>
        <v>6.2675000000000001</v>
      </c>
      <c r="J910" s="141">
        <f>G910</f>
        <v>6.2675000000000001</v>
      </c>
    </row>
    <row r="911" spans="1:10" ht="45.75">
      <c r="A911" s="133">
        <f t="shared" si="27"/>
        <v>377</v>
      </c>
      <c r="B911" s="137" t="s">
        <v>224</v>
      </c>
      <c r="C911" s="138" t="s">
        <v>506</v>
      </c>
      <c r="D911" s="137" t="s">
        <v>507</v>
      </c>
      <c r="E911" s="143" t="s">
        <v>508</v>
      </c>
      <c r="F911" s="139">
        <f>24.3+20.79+41.58</f>
        <v>86.67</v>
      </c>
      <c r="G911" s="139">
        <v>6.0750000000000002</v>
      </c>
      <c r="H911" s="139">
        <v>68.444999999999993</v>
      </c>
      <c r="I911" s="139">
        <v>6.08</v>
      </c>
      <c r="J911" s="139">
        <v>6.08</v>
      </c>
    </row>
    <row r="912" spans="1:10" ht="43.5">
      <c r="A912" s="133">
        <f t="shared" si="27"/>
        <v>378</v>
      </c>
      <c r="B912" s="137"/>
      <c r="C912" s="134"/>
      <c r="D912" s="135" t="s">
        <v>563</v>
      </c>
      <c r="E912" s="18"/>
      <c r="F912" s="145"/>
      <c r="G912" s="139"/>
      <c r="H912" s="18"/>
      <c r="I912" s="18"/>
      <c r="J912" s="18"/>
    </row>
    <row r="913" spans="1:10" ht="23.25">
      <c r="A913" s="133">
        <f t="shared" si="27"/>
        <v>379</v>
      </c>
      <c r="B913" s="137" t="s">
        <v>17</v>
      </c>
      <c r="C913" s="138" t="s">
        <v>498</v>
      </c>
      <c r="D913" s="137" t="s">
        <v>17</v>
      </c>
      <c r="E913" s="10" t="s">
        <v>18</v>
      </c>
      <c r="F913" s="139">
        <v>13.08</v>
      </c>
      <c r="G913" s="139">
        <f>F913</f>
        <v>13.08</v>
      </c>
      <c r="H913" s="18"/>
      <c r="I913" s="18"/>
      <c r="J913" s="18"/>
    </row>
    <row r="914" spans="1:10" ht="34.5">
      <c r="A914" s="133">
        <f t="shared" si="27"/>
        <v>380</v>
      </c>
      <c r="B914" s="137" t="s">
        <v>499</v>
      </c>
      <c r="C914" s="138">
        <v>222</v>
      </c>
      <c r="D914" s="137" t="s">
        <v>499</v>
      </c>
      <c r="E914" s="10" t="s">
        <v>18</v>
      </c>
      <c r="F914" s="139">
        <v>12</v>
      </c>
      <c r="G914" s="10">
        <f>F914/4</f>
        <v>3</v>
      </c>
      <c r="H914" s="10">
        <f>G914</f>
        <v>3</v>
      </c>
      <c r="I914" s="10">
        <f>G914</f>
        <v>3</v>
      </c>
      <c r="J914" s="10">
        <f>G914</f>
        <v>3</v>
      </c>
    </row>
    <row r="915" spans="1:10" ht="23.25">
      <c r="A915" s="133">
        <f t="shared" si="27"/>
        <v>381</v>
      </c>
      <c r="B915" s="137" t="s">
        <v>62</v>
      </c>
      <c r="C915" s="138">
        <v>223</v>
      </c>
      <c r="D915" s="137" t="s">
        <v>126</v>
      </c>
      <c r="E915" s="24" t="s">
        <v>18</v>
      </c>
      <c r="F915" s="139">
        <v>89.15</v>
      </c>
      <c r="G915" s="139">
        <f>F915</f>
        <v>89.15</v>
      </c>
      <c r="H915" s="18"/>
      <c r="I915" s="18"/>
      <c r="J915" s="18"/>
    </row>
    <row r="916" spans="1:10" ht="45.75">
      <c r="A916" s="133">
        <f t="shared" si="27"/>
        <v>382</v>
      </c>
      <c r="B916" s="137" t="s">
        <v>75</v>
      </c>
      <c r="C916" s="138" t="s">
        <v>502</v>
      </c>
      <c r="D916" s="137" t="s">
        <v>75</v>
      </c>
      <c r="E916" s="24" t="s">
        <v>18</v>
      </c>
      <c r="F916" s="139">
        <v>48</v>
      </c>
      <c r="G916" s="139">
        <f>F916/4</f>
        <v>12</v>
      </c>
      <c r="H916" s="140">
        <f>G916</f>
        <v>12</v>
      </c>
      <c r="I916" s="140">
        <f>G916</f>
        <v>12</v>
      </c>
      <c r="J916" s="140">
        <f>G916</f>
        <v>12</v>
      </c>
    </row>
    <row r="917" spans="1:10" ht="23.25">
      <c r="A917" s="133">
        <f t="shared" si="27"/>
        <v>383</v>
      </c>
      <c r="B917" s="137" t="s">
        <v>37</v>
      </c>
      <c r="C917" s="138" t="s">
        <v>503</v>
      </c>
      <c r="D917" s="137" t="s">
        <v>37</v>
      </c>
      <c r="E917" s="24" t="s">
        <v>18</v>
      </c>
      <c r="F917" s="139">
        <v>18.78</v>
      </c>
      <c r="G917" s="139">
        <f>F917/4</f>
        <v>4.6950000000000003</v>
      </c>
      <c r="H917" s="141">
        <f>G917</f>
        <v>4.6950000000000003</v>
      </c>
      <c r="I917" s="141">
        <f>H917</f>
        <v>4.6950000000000003</v>
      </c>
      <c r="J917" s="141">
        <f>G917</f>
        <v>4.6950000000000003</v>
      </c>
    </row>
    <row r="918" spans="1:10" ht="45.75">
      <c r="A918" s="133">
        <f t="shared" si="27"/>
        <v>384</v>
      </c>
      <c r="B918" s="137" t="s">
        <v>224</v>
      </c>
      <c r="C918" s="142">
        <v>310</v>
      </c>
      <c r="D918" s="137" t="s">
        <v>537</v>
      </c>
      <c r="E918" s="24" t="s">
        <v>18</v>
      </c>
      <c r="F918" s="144">
        <v>19.16</v>
      </c>
      <c r="G918" s="139"/>
      <c r="H918" s="144">
        <v>19.16</v>
      </c>
      <c r="I918" s="18"/>
      <c r="J918" s="18"/>
    </row>
    <row r="919" spans="1:10" ht="45.75">
      <c r="A919" s="133">
        <f t="shared" si="27"/>
        <v>385</v>
      </c>
      <c r="B919" s="137" t="s">
        <v>224</v>
      </c>
      <c r="C919" s="142">
        <v>340</v>
      </c>
      <c r="D919" s="137" t="s">
        <v>544</v>
      </c>
      <c r="E919" s="24" t="s">
        <v>18</v>
      </c>
      <c r="F919" s="144">
        <v>214.5</v>
      </c>
      <c r="G919" s="139">
        <f>F919/4</f>
        <v>53.625</v>
      </c>
      <c r="H919" s="139">
        <f>G919</f>
        <v>53.625</v>
      </c>
      <c r="I919" s="139">
        <f>H919</f>
        <v>53.625</v>
      </c>
      <c r="J919" s="139">
        <f>I919</f>
        <v>53.625</v>
      </c>
    </row>
    <row r="920" spans="1:10" ht="45.75">
      <c r="A920" s="133">
        <f t="shared" si="27"/>
        <v>386</v>
      </c>
      <c r="B920" s="137" t="s">
        <v>224</v>
      </c>
      <c r="C920" s="142">
        <v>340</v>
      </c>
      <c r="D920" s="137" t="s">
        <v>512</v>
      </c>
      <c r="E920" s="24" t="s">
        <v>18</v>
      </c>
      <c r="F920" s="144">
        <v>46.4</v>
      </c>
      <c r="G920" s="139">
        <f>F920/4</f>
        <v>11.6</v>
      </c>
      <c r="H920" s="141">
        <f>G920</f>
        <v>11.6</v>
      </c>
      <c r="I920" s="141">
        <f>H920</f>
        <v>11.6</v>
      </c>
      <c r="J920" s="141">
        <f>G920</f>
        <v>11.6</v>
      </c>
    </row>
    <row r="921" spans="1:10" ht="45.75">
      <c r="A921" s="133">
        <f t="shared" ref="A921:A984" si="28">A920+1</f>
        <v>387</v>
      </c>
      <c r="B921" s="137" t="s">
        <v>224</v>
      </c>
      <c r="C921" s="138" t="s">
        <v>506</v>
      </c>
      <c r="D921" s="137" t="s">
        <v>225</v>
      </c>
      <c r="E921" s="24" t="s">
        <v>18</v>
      </c>
      <c r="F921" s="139">
        <v>11.97</v>
      </c>
      <c r="G921" s="139">
        <f>F921/4</f>
        <v>2.9925000000000002</v>
      </c>
      <c r="H921" s="141">
        <f>G921</f>
        <v>2.9925000000000002</v>
      </c>
      <c r="I921" s="141">
        <f>H921</f>
        <v>2.9925000000000002</v>
      </c>
      <c r="J921" s="141">
        <f>G921</f>
        <v>2.9925000000000002</v>
      </c>
    </row>
    <row r="922" spans="1:10" ht="45.75">
      <c r="A922" s="133">
        <f t="shared" si="28"/>
        <v>388</v>
      </c>
      <c r="B922" s="137" t="s">
        <v>224</v>
      </c>
      <c r="C922" s="138" t="s">
        <v>506</v>
      </c>
      <c r="D922" s="137" t="s">
        <v>507</v>
      </c>
      <c r="E922" s="143" t="s">
        <v>508</v>
      </c>
      <c r="F922" s="139">
        <v>34.65</v>
      </c>
      <c r="G922" s="139"/>
      <c r="H922" s="139">
        <v>34.65</v>
      </c>
      <c r="I922" s="139"/>
      <c r="J922" s="139"/>
    </row>
    <row r="923" spans="1:10" ht="43.5">
      <c r="A923" s="133">
        <f t="shared" si="28"/>
        <v>389</v>
      </c>
      <c r="B923" s="137"/>
      <c r="C923" s="134"/>
      <c r="D923" s="135" t="s">
        <v>564</v>
      </c>
      <c r="E923" s="18"/>
      <c r="F923" s="145"/>
      <c r="G923" s="139"/>
      <c r="H923" s="18"/>
      <c r="I923" s="18"/>
      <c r="J923" s="18"/>
    </row>
    <row r="924" spans="1:10" ht="23.25">
      <c r="A924" s="133">
        <f t="shared" si="28"/>
        <v>390</v>
      </c>
      <c r="B924" s="137" t="s">
        <v>17</v>
      </c>
      <c r="C924" s="138" t="s">
        <v>498</v>
      </c>
      <c r="D924" s="137" t="s">
        <v>17</v>
      </c>
      <c r="E924" s="10" t="s">
        <v>18</v>
      </c>
      <c r="F924" s="139">
        <v>13.08</v>
      </c>
      <c r="G924" s="139">
        <f>F924</f>
        <v>13.08</v>
      </c>
      <c r="H924" s="18"/>
      <c r="I924" s="18"/>
      <c r="J924" s="18"/>
    </row>
    <row r="925" spans="1:10" ht="34.5">
      <c r="A925" s="133">
        <f t="shared" si="28"/>
        <v>391</v>
      </c>
      <c r="B925" s="137" t="s">
        <v>499</v>
      </c>
      <c r="C925" s="138">
        <v>222</v>
      </c>
      <c r="D925" s="137" t="s">
        <v>499</v>
      </c>
      <c r="E925" s="10" t="s">
        <v>18</v>
      </c>
      <c r="F925" s="139">
        <v>5</v>
      </c>
      <c r="G925" s="10">
        <f>F925/4</f>
        <v>1.25</v>
      </c>
      <c r="H925" s="10">
        <f>G925</f>
        <v>1.25</v>
      </c>
      <c r="I925" s="10">
        <f>G925</f>
        <v>1.25</v>
      </c>
      <c r="J925" s="10">
        <f>G925</f>
        <v>1.25</v>
      </c>
    </row>
    <row r="926" spans="1:10" ht="23.25">
      <c r="A926" s="133">
        <f t="shared" si="28"/>
        <v>392</v>
      </c>
      <c r="B926" s="137" t="s">
        <v>62</v>
      </c>
      <c r="C926" s="138">
        <v>223</v>
      </c>
      <c r="D926" s="137" t="s">
        <v>126</v>
      </c>
      <c r="E926" s="24" t="s">
        <v>18</v>
      </c>
      <c r="F926" s="139">
        <v>101</v>
      </c>
      <c r="G926" s="139">
        <f>F926</f>
        <v>101</v>
      </c>
      <c r="H926" s="18"/>
      <c r="I926" s="18"/>
      <c r="J926" s="18"/>
    </row>
    <row r="927" spans="1:10" ht="23.25">
      <c r="A927" s="133">
        <f t="shared" si="28"/>
        <v>393</v>
      </c>
      <c r="B927" s="137" t="s">
        <v>62</v>
      </c>
      <c r="C927" s="138">
        <v>223</v>
      </c>
      <c r="D927" s="137" t="s">
        <v>21</v>
      </c>
      <c r="E927" s="24" t="s">
        <v>18</v>
      </c>
      <c r="F927" s="139">
        <v>148.13</v>
      </c>
      <c r="G927" s="139">
        <f>F927</f>
        <v>148.13</v>
      </c>
      <c r="H927" s="18"/>
      <c r="I927" s="18"/>
      <c r="J927" s="18"/>
    </row>
    <row r="928" spans="1:10" ht="23.25">
      <c r="A928" s="133">
        <f t="shared" si="28"/>
        <v>394</v>
      </c>
      <c r="B928" s="137" t="s">
        <v>62</v>
      </c>
      <c r="C928" s="138">
        <v>223</v>
      </c>
      <c r="D928" s="137" t="s">
        <v>221</v>
      </c>
      <c r="E928" s="24" t="s">
        <v>18</v>
      </c>
      <c r="F928" s="139">
        <v>0.56999999999999995</v>
      </c>
      <c r="G928" s="139">
        <f>F928</f>
        <v>0.56999999999999995</v>
      </c>
      <c r="H928" s="18"/>
      <c r="I928" s="18"/>
      <c r="J928" s="18"/>
    </row>
    <row r="929" spans="1:10" ht="34.5">
      <c r="A929" s="133">
        <f t="shared" si="28"/>
        <v>395</v>
      </c>
      <c r="B929" s="137" t="s">
        <v>62</v>
      </c>
      <c r="C929" s="138" t="s">
        <v>500</v>
      </c>
      <c r="D929" s="137" t="s">
        <v>565</v>
      </c>
      <c r="E929" s="24" t="s">
        <v>18</v>
      </c>
      <c r="F929" s="139">
        <v>10</v>
      </c>
      <c r="G929" s="139">
        <f>F929</f>
        <v>10</v>
      </c>
      <c r="H929" s="18"/>
      <c r="I929" s="18"/>
      <c r="J929" s="18"/>
    </row>
    <row r="930" spans="1:10" ht="45.75">
      <c r="A930" s="133">
        <f t="shared" si="28"/>
        <v>396</v>
      </c>
      <c r="B930" s="137" t="s">
        <v>75</v>
      </c>
      <c r="C930" s="138" t="s">
        <v>502</v>
      </c>
      <c r="D930" s="137" t="s">
        <v>75</v>
      </c>
      <c r="E930" s="24" t="s">
        <v>18</v>
      </c>
      <c r="F930" s="139">
        <v>52.8</v>
      </c>
      <c r="G930" s="139">
        <f>F930/4</f>
        <v>13.2</v>
      </c>
      <c r="H930" s="140">
        <f>G930</f>
        <v>13.2</v>
      </c>
      <c r="I930" s="140">
        <f>G930</f>
        <v>13.2</v>
      </c>
      <c r="J930" s="140">
        <f>G930</f>
        <v>13.2</v>
      </c>
    </row>
    <row r="931" spans="1:10" ht="23.25">
      <c r="A931" s="133">
        <f t="shared" si="28"/>
        <v>397</v>
      </c>
      <c r="B931" s="137" t="s">
        <v>37</v>
      </c>
      <c r="C931" s="138" t="s">
        <v>503</v>
      </c>
      <c r="D931" s="137" t="s">
        <v>37</v>
      </c>
      <c r="E931" s="24" t="s">
        <v>18</v>
      </c>
      <c r="F931" s="139">
        <v>16.61</v>
      </c>
      <c r="G931" s="139">
        <f>F931/4</f>
        <v>4.1524999999999999</v>
      </c>
      <c r="H931" s="141">
        <f>G931</f>
        <v>4.1524999999999999</v>
      </c>
      <c r="I931" s="141">
        <f>H931</f>
        <v>4.1524999999999999</v>
      </c>
      <c r="J931" s="141">
        <f>G931</f>
        <v>4.1524999999999999</v>
      </c>
    </row>
    <row r="932" spans="1:10" ht="45.75">
      <c r="A932" s="133">
        <f t="shared" si="28"/>
        <v>398</v>
      </c>
      <c r="B932" s="137" t="s">
        <v>224</v>
      </c>
      <c r="C932" s="142">
        <v>310</v>
      </c>
      <c r="D932" s="137" t="s">
        <v>537</v>
      </c>
      <c r="E932" s="24" t="s">
        <v>18</v>
      </c>
      <c r="F932" s="144">
        <v>23.68</v>
      </c>
      <c r="G932" s="139"/>
      <c r="H932" s="144">
        <v>23.68</v>
      </c>
      <c r="I932" s="18"/>
      <c r="J932" s="18"/>
    </row>
    <row r="933" spans="1:10" ht="45.75">
      <c r="A933" s="133">
        <f t="shared" si="28"/>
        <v>399</v>
      </c>
      <c r="B933" s="137" t="s">
        <v>224</v>
      </c>
      <c r="C933" s="142">
        <v>340</v>
      </c>
      <c r="D933" s="137" t="s">
        <v>512</v>
      </c>
      <c r="E933" s="24" t="s">
        <v>18</v>
      </c>
      <c r="F933" s="144">
        <v>10.16</v>
      </c>
      <c r="G933" s="139">
        <f>F933/4</f>
        <v>2.54</v>
      </c>
      <c r="H933" s="141">
        <f t="shared" ref="H933:I935" si="29">G933</f>
        <v>2.54</v>
      </c>
      <c r="I933" s="141">
        <f t="shared" si="29"/>
        <v>2.54</v>
      </c>
      <c r="J933" s="141">
        <f>G933</f>
        <v>2.54</v>
      </c>
    </row>
    <row r="934" spans="1:10" ht="45.75">
      <c r="A934" s="133">
        <f t="shared" si="28"/>
        <v>400</v>
      </c>
      <c r="B934" s="137" t="s">
        <v>224</v>
      </c>
      <c r="C934" s="142">
        <v>340</v>
      </c>
      <c r="D934" s="137" t="s">
        <v>505</v>
      </c>
      <c r="E934" s="24" t="s">
        <v>18</v>
      </c>
      <c r="F934" s="144">
        <v>0.64</v>
      </c>
      <c r="G934" s="139">
        <f>F934/4</f>
        <v>0.16</v>
      </c>
      <c r="H934" s="141">
        <f t="shared" si="29"/>
        <v>0.16</v>
      </c>
      <c r="I934" s="141">
        <f t="shared" si="29"/>
        <v>0.16</v>
      </c>
      <c r="J934" s="141">
        <f>G934</f>
        <v>0.16</v>
      </c>
    </row>
    <row r="935" spans="1:10" ht="45.75">
      <c r="A935" s="133">
        <f t="shared" si="28"/>
        <v>401</v>
      </c>
      <c r="B935" s="137" t="s">
        <v>224</v>
      </c>
      <c r="C935" s="142">
        <v>340</v>
      </c>
      <c r="D935" s="137" t="s">
        <v>225</v>
      </c>
      <c r="E935" s="24" t="s">
        <v>18</v>
      </c>
      <c r="F935" s="144">
        <v>17.03</v>
      </c>
      <c r="G935" s="139">
        <f>F935/4</f>
        <v>4.2575000000000003</v>
      </c>
      <c r="H935" s="141">
        <f t="shared" si="29"/>
        <v>4.2575000000000003</v>
      </c>
      <c r="I935" s="141">
        <f t="shared" si="29"/>
        <v>4.2575000000000003</v>
      </c>
      <c r="J935" s="141">
        <f>G935</f>
        <v>4.2575000000000003</v>
      </c>
    </row>
    <row r="936" spans="1:10" ht="43.5">
      <c r="A936" s="133">
        <f t="shared" si="28"/>
        <v>402</v>
      </c>
      <c r="B936" s="18"/>
      <c r="C936" s="134"/>
      <c r="D936" s="135" t="s">
        <v>566</v>
      </c>
      <c r="E936" s="18"/>
      <c r="F936" s="145"/>
      <c r="G936" s="139"/>
      <c r="H936" s="18"/>
      <c r="I936" s="18"/>
      <c r="J936" s="18"/>
    </row>
    <row r="937" spans="1:10" ht="23.25">
      <c r="A937" s="133">
        <f t="shared" si="28"/>
        <v>403</v>
      </c>
      <c r="B937" s="137" t="s">
        <v>17</v>
      </c>
      <c r="C937" s="138" t="s">
        <v>498</v>
      </c>
      <c r="D937" s="137" t="s">
        <v>17</v>
      </c>
      <c r="E937" s="10" t="s">
        <v>18</v>
      </c>
      <c r="F937" s="139">
        <v>14.41</v>
      </c>
      <c r="G937" s="139">
        <f>F937</f>
        <v>14.41</v>
      </c>
      <c r="H937" s="18"/>
      <c r="I937" s="18"/>
      <c r="J937" s="18"/>
    </row>
    <row r="938" spans="1:10" ht="34.5">
      <c r="A938" s="133">
        <f t="shared" si="28"/>
        <v>404</v>
      </c>
      <c r="B938" s="137" t="s">
        <v>499</v>
      </c>
      <c r="C938" s="138">
        <v>222</v>
      </c>
      <c r="D938" s="137" t="s">
        <v>499</v>
      </c>
      <c r="E938" s="10" t="s">
        <v>18</v>
      </c>
      <c r="F938" s="139">
        <v>5</v>
      </c>
      <c r="G938" s="10">
        <f>F938/4</f>
        <v>1.25</v>
      </c>
      <c r="H938" s="10">
        <f>G938</f>
        <v>1.25</v>
      </c>
      <c r="I938" s="10">
        <f>G938</f>
        <v>1.25</v>
      </c>
      <c r="J938" s="10">
        <f>G938</f>
        <v>1.25</v>
      </c>
    </row>
    <row r="939" spans="1:10" ht="23.25">
      <c r="A939" s="133">
        <f t="shared" si="28"/>
        <v>405</v>
      </c>
      <c r="B939" s="137" t="s">
        <v>62</v>
      </c>
      <c r="C939" s="138">
        <v>223</v>
      </c>
      <c r="D939" s="137" t="s">
        <v>21</v>
      </c>
      <c r="E939" s="24" t="s">
        <v>18</v>
      </c>
      <c r="F939" s="139">
        <v>1113.4000000000001</v>
      </c>
      <c r="G939" s="139">
        <f>F939</f>
        <v>1113.4000000000001</v>
      </c>
      <c r="H939" s="139"/>
      <c r="I939" s="139"/>
      <c r="J939" s="139"/>
    </row>
    <row r="940" spans="1:10" ht="23.25">
      <c r="A940" s="133">
        <f t="shared" si="28"/>
        <v>406</v>
      </c>
      <c r="B940" s="137" t="s">
        <v>62</v>
      </c>
      <c r="C940" s="138">
        <v>223</v>
      </c>
      <c r="D940" s="137" t="s">
        <v>218</v>
      </c>
      <c r="E940" s="24" t="s">
        <v>18</v>
      </c>
      <c r="F940" s="139">
        <v>560.75</v>
      </c>
      <c r="G940" s="139">
        <f>F940</f>
        <v>560.75</v>
      </c>
      <c r="H940" s="18"/>
      <c r="I940" s="18"/>
      <c r="J940" s="18"/>
    </row>
    <row r="941" spans="1:10" ht="23.25">
      <c r="A941" s="133">
        <f t="shared" si="28"/>
        <v>407</v>
      </c>
      <c r="B941" s="137" t="s">
        <v>62</v>
      </c>
      <c r="C941" s="138" t="s">
        <v>500</v>
      </c>
      <c r="D941" s="137" t="s">
        <v>126</v>
      </c>
      <c r="E941" s="24" t="s">
        <v>18</v>
      </c>
      <c r="F941" s="139">
        <v>448</v>
      </c>
      <c r="G941" s="139">
        <f>F941</f>
        <v>448</v>
      </c>
      <c r="H941" s="18"/>
      <c r="I941" s="18"/>
      <c r="J941" s="18"/>
    </row>
    <row r="942" spans="1:10" ht="45.75">
      <c r="A942" s="133">
        <f t="shared" si="28"/>
        <v>408</v>
      </c>
      <c r="B942" s="137" t="s">
        <v>75</v>
      </c>
      <c r="C942" s="138" t="s">
        <v>502</v>
      </c>
      <c r="D942" s="137" t="s">
        <v>75</v>
      </c>
      <c r="E942" s="24" t="s">
        <v>18</v>
      </c>
      <c r="F942" s="139">
        <v>160.69999999999999</v>
      </c>
      <c r="G942" s="144">
        <f>F942/4</f>
        <v>40.174999999999997</v>
      </c>
      <c r="H942" s="148">
        <f>G942</f>
        <v>40.174999999999997</v>
      </c>
      <c r="I942" s="148">
        <f>H942</f>
        <v>40.174999999999997</v>
      </c>
      <c r="J942" s="148">
        <f>I942</f>
        <v>40.174999999999997</v>
      </c>
    </row>
    <row r="943" spans="1:10" ht="23.25">
      <c r="A943" s="133">
        <f t="shared" si="28"/>
        <v>409</v>
      </c>
      <c r="B943" s="137" t="s">
        <v>37</v>
      </c>
      <c r="C943" s="138" t="s">
        <v>503</v>
      </c>
      <c r="D943" s="137" t="s">
        <v>37</v>
      </c>
      <c r="E943" s="10" t="s">
        <v>18</v>
      </c>
      <c r="F943" s="139">
        <v>40.22</v>
      </c>
      <c r="G943" s="139">
        <f>F943/4</f>
        <v>10.055</v>
      </c>
      <c r="H943" s="141">
        <f>G943</f>
        <v>10.055</v>
      </c>
      <c r="I943" s="141">
        <f>H943</f>
        <v>10.055</v>
      </c>
      <c r="J943" s="141">
        <f>G943</f>
        <v>10.055</v>
      </c>
    </row>
    <row r="944" spans="1:10" ht="45.75">
      <c r="A944" s="133">
        <f t="shared" si="28"/>
        <v>410</v>
      </c>
      <c r="B944" s="137" t="s">
        <v>224</v>
      </c>
      <c r="C944" s="142">
        <v>310</v>
      </c>
      <c r="D944" s="137" t="s">
        <v>537</v>
      </c>
      <c r="E944" s="10" t="s">
        <v>18</v>
      </c>
      <c r="F944" s="144">
        <v>53.28</v>
      </c>
      <c r="G944" s="18"/>
      <c r="H944" s="144">
        <v>53.28</v>
      </c>
      <c r="I944" s="18"/>
      <c r="J944" s="18"/>
    </row>
    <row r="945" spans="1:10" ht="45.75">
      <c r="A945" s="133">
        <f t="shared" si="28"/>
        <v>411</v>
      </c>
      <c r="B945" s="137" t="s">
        <v>224</v>
      </c>
      <c r="C945" s="142">
        <v>340</v>
      </c>
      <c r="D945" s="137" t="s">
        <v>539</v>
      </c>
      <c r="E945" s="10" t="s">
        <v>18</v>
      </c>
      <c r="F945" s="144">
        <v>334.09</v>
      </c>
      <c r="G945" s="144">
        <f t="shared" ref="G945:G950" si="30">F945/4</f>
        <v>83.522499999999994</v>
      </c>
      <c r="H945" s="148">
        <f t="shared" ref="H945:H950" si="31">G945</f>
        <v>83.522499999999994</v>
      </c>
      <c r="I945" s="148">
        <f>G945</f>
        <v>83.522499999999994</v>
      </c>
      <c r="J945" s="148">
        <f t="shared" ref="J945:J950" si="32">G945</f>
        <v>83.522499999999994</v>
      </c>
    </row>
    <row r="946" spans="1:10" ht="45.75">
      <c r="A946" s="133">
        <f t="shared" si="28"/>
        <v>412</v>
      </c>
      <c r="B946" s="137" t="s">
        <v>224</v>
      </c>
      <c r="C946" s="142">
        <v>340</v>
      </c>
      <c r="D946" s="137" t="s">
        <v>550</v>
      </c>
      <c r="E946" s="24" t="s">
        <v>18</v>
      </c>
      <c r="F946" s="144">
        <v>81.27</v>
      </c>
      <c r="G946" s="139">
        <f t="shared" si="30"/>
        <v>20.317499999999999</v>
      </c>
      <c r="H946" s="141">
        <f t="shared" si="31"/>
        <v>20.317499999999999</v>
      </c>
      <c r="I946" s="141">
        <f>H946</f>
        <v>20.317499999999999</v>
      </c>
      <c r="J946" s="141">
        <f t="shared" si="32"/>
        <v>20.317499999999999</v>
      </c>
    </row>
    <row r="947" spans="1:10" ht="45.75">
      <c r="A947" s="133">
        <f t="shared" si="28"/>
        <v>413</v>
      </c>
      <c r="B947" s="137" t="s">
        <v>224</v>
      </c>
      <c r="C947" s="142">
        <v>340</v>
      </c>
      <c r="D947" s="137" t="s">
        <v>505</v>
      </c>
      <c r="E947" s="24" t="s">
        <v>18</v>
      </c>
      <c r="F947" s="144">
        <v>1.44</v>
      </c>
      <c r="G947" s="139">
        <f t="shared" si="30"/>
        <v>0.36</v>
      </c>
      <c r="H947" s="141">
        <f t="shared" si="31"/>
        <v>0.36</v>
      </c>
      <c r="I947" s="141">
        <f>H947</f>
        <v>0.36</v>
      </c>
      <c r="J947" s="141">
        <f t="shared" si="32"/>
        <v>0.36</v>
      </c>
    </row>
    <row r="948" spans="1:10" ht="45.75">
      <c r="A948" s="133">
        <f t="shared" si="28"/>
        <v>414</v>
      </c>
      <c r="B948" s="137" t="s">
        <v>224</v>
      </c>
      <c r="C948" s="142">
        <v>340</v>
      </c>
      <c r="D948" s="137" t="s">
        <v>512</v>
      </c>
      <c r="E948" s="24" t="s">
        <v>18</v>
      </c>
      <c r="F948" s="144">
        <v>24.49</v>
      </c>
      <c r="G948" s="139">
        <f t="shared" si="30"/>
        <v>6.1224999999999996</v>
      </c>
      <c r="H948" s="141">
        <f t="shared" si="31"/>
        <v>6.1224999999999996</v>
      </c>
      <c r="I948" s="141">
        <f>H948</f>
        <v>6.1224999999999996</v>
      </c>
      <c r="J948" s="141">
        <f t="shared" si="32"/>
        <v>6.1224999999999996</v>
      </c>
    </row>
    <row r="949" spans="1:10" ht="45.75">
      <c r="A949" s="133">
        <f t="shared" si="28"/>
        <v>415</v>
      </c>
      <c r="B949" s="137" t="s">
        <v>224</v>
      </c>
      <c r="C949" s="142">
        <v>340</v>
      </c>
      <c r="D949" s="137" t="s">
        <v>225</v>
      </c>
      <c r="E949" s="24" t="s">
        <v>18</v>
      </c>
      <c r="F949" s="144">
        <v>51.98</v>
      </c>
      <c r="G949" s="139">
        <f t="shared" si="30"/>
        <v>12.994999999999999</v>
      </c>
      <c r="H949" s="141">
        <f t="shared" si="31"/>
        <v>12.994999999999999</v>
      </c>
      <c r="I949" s="141">
        <f>H949</f>
        <v>12.994999999999999</v>
      </c>
      <c r="J949" s="141">
        <f t="shared" si="32"/>
        <v>12.994999999999999</v>
      </c>
    </row>
    <row r="950" spans="1:10" ht="45.75">
      <c r="A950" s="133">
        <f t="shared" si="28"/>
        <v>416</v>
      </c>
      <c r="B950" s="137" t="s">
        <v>224</v>
      </c>
      <c r="C950" s="142">
        <v>340</v>
      </c>
      <c r="D950" s="137" t="s">
        <v>567</v>
      </c>
      <c r="E950" s="24" t="s">
        <v>18</v>
      </c>
      <c r="F950" s="144">
        <v>18</v>
      </c>
      <c r="G950" s="139">
        <f t="shared" si="30"/>
        <v>4.5</v>
      </c>
      <c r="H950" s="141">
        <f t="shared" si="31"/>
        <v>4.5</v>
      </c>
      <c r="I950" s="141">
        <f>H950</f>
        <v>4.5</v>
      </c>
      <c r="J950" s="141">
        <f t="shared" si="32"/>
        <v>4.5</v>
      </c>
    </row>
    <row r="951" spans="1:10" ht="45.75">
      <c r="A951" s="133">
        <f t="shared" si="28"/>
        <v>417</v>
      </c>
      <c r="B951" s="137" t="s">
        <v>224</v>
      </c>
      <c r="C951" s="138" t="s">
        <v>506</v>
      </c>
      <c r="D951" s="137" t="s">
        <v>507</v>
      </c>
      <c r="E951" s="143" t="s">
        <v>508</v>
      </c>
      <c r="F951" s="139">
        <f>41.58+13.86</f>
        <v>55.44</v>
      </c>
      <c r="G951" s="139"/>
      <c r="H951" s="139">
        <f>41.58+13.86</f>
        <v>55.44</v>
      </c>
      <c r="I951" s="139"/>
      <c r="J951" s="139"/>
    </row>
    <row r="952" spans="1:10" ht="43.5">
      <c r="A952" s="133">
        <f t="shared" si="28"/>
        <v>418</v>
      </c>
      <c r="B952" s="137"/>
      <c r="C952" s="134"/>
      <c r="D952" s="135" t="s">
        <v>568</v>
      </c>
      <c r="E952" s="18"/>
      <c r="F952" s="145"/>
      <c r="G952" s="139"/>
      <c r="H952" s="139"/>
      <c r="I952" s="139"/>
      <c r="J952" s="139"/>
    </row>
    <row r="953" spans="1:10" ht="23.25">
      <c r="A953" s="133">
        <f t="shared" si="28"/>
        <v>419</v>
      </c>
      <c r="B953" s="137" t="s">
        <v>17</v>
      </c>
      <c r="C953" s="138" t="s">
        <v>498</v>
      </c>
      <c r="D953" s="137" t="s">
        <v>17</v>
      </c>
      <c r="E953" s="10" t="s">
        <v>18</v>
      </c>
      <c r="F953" s="139">
        <v>14.28</v>
      </c>
      <c r="G953" s="139">
        <f>F953</f>
        <v>14.28</v>
      </c>
      <c r="H953" s="18"/>
      <c r="I953" s="18"/>
      <c r="J953" s="18"/>
    </row>
    <row r="954" spans="1:10" ht="34.5">
      <c r="A954" s="133">
        <f t="shared" si="28"/>
        <v>420</v>
      </c>
      <c r="B954" s="137" t="s">
        <v>499</v>
      </c>
      <c r="C954" s="138">
        <v>222</v>
      </c>
      <c r="D954" s="137" t="s">
        <v>499</v>
      </c>
      <c r="E954" s="10" t="s">
        <v>18</v>
      </c>
      <c r="F954" s="139">
        <v>5</v>
      </c>
      <c r="G954" s="10">
        <f>F954/4</f>
        <v>1.25</v>
      </c>
      <c r="H954" s="10">
        <f>G954</f>
        <v>1.25</v>
      </c>
      <c r="I954" s="10">
        <f>G954</f>
        <v>1.25</v>
      </c>
      <c r="J954" s="10">
        <f>G954</f>
        <v>1.25</v>
      </c>
    </row>
    <row r="955" spans="1:10" ht="23.25">
      <c r="A955" s="133">
        <f t="shared" si="28"/>
        <v>421</v>
      </c>
      <c r="B955" s="137" t="s">
        <v>62</v>
      </c>
      <c r="C955" s="138">
        <v>223</v>
      </c>
      <c r="D955" s="137" t="s">
        <v>126</v>
      </c>
      <c r="E955" s="24" t="s">
        <v>18</v>
      </c>
      <c r="F955" s="139">
        <v>160</v>
      </c>
      <c r="G955" s="139">
        <f>F955</f>
        <v>160</v>
      </c>
      <c r="H955" s="18"/>
      <c r="I955" s="18"/>
      <c r="J955" s="18"/>
    </row>
    <row r="956" spans="1:10" ht="23.25">
      <c r="A956" s="133">
        <f t="shared" si="28"/>
        <v>422</v>
      </c>
      <c r="B956" s="137" t="s">
        <v>62</v>
      </c>
      <c r="C956" s="138">
        <v>223</v>
      </c>
      <c r="D956" s="137" t="s">
        <v>21</v>
      </c>
      <c r="E956" s="24" t="s">
        <v>18</v>
      </c>
      <c r="F956" s="139">
        <v>50</v>
      </c>
      <c r="G956" s="139">
        <f>F956</f>
        <v>50</v>
      </c>
      <c r="H956" s="18"/>
      <c r="I956" s="18"/>
      <c r="J956" s="18"/>
    </row>
    <row r="957" spans="1:10" ht="23.25">
      <c r="A957" s="133">
        <f t="shared" si="28"/>
        <v>423</v>
      </c>
      <c r="B957" s="137" t="s">
        <v>62</v>
      </c>
      <c r="C957" s="138">
        <v>223</v>
      </c>
      <c r="D957" s="137" t="s">
        <v>218</v>
      </c>
      <c r="E957" s="24" t="s">
        <v>18</v>
      </c>
      <c r="F957" s="139">
        <v>594.28</v>
      </c>
      <c r="G957" s="139">
        <f>F957</f>
        <v>594.28</v>
      </c>
      <c r="H957" s="18"/>
      <c r="I957" s="18"/>
      <c r="J957" s="18"/>
    </row>
    <row r="958" spans="1:10" ht="57">
      <c r="A958" s="133">
        <f t="shared" si="28"/>
        <v>424</v>
      </c>
      <c r="B958" s="137" t="s">
        <v>62</v>
      </c>
      <c r="C958" s="138">
        <v>223</v>
      </c>
      <c r="D958" s="137" t="s">
        <v>569</v>
      </c>
      <c r="E958" s="24" t="s">
        <v>18</v>
      </c>
      <c r="F958" s="139">
        <v>26.12</v>
      </c>
      <c r="G958" s="139">
        <f>F958</f>
        <v>26.12</v>
      </c>
      <c r="H958" s="18"/>
      <c r="I958" s="18"/>
      <c r="J958" s="18"/>
    </row>
    <row r="959" spans="1:10" ht="45.75">
      <c r="A959" s="133">
        <f t="shared" si="28"/>
        <v>425</v>
      </c>
      <c r="B959" s="137" t="s">
        <v>62</v>
      </c>
      <c r="C959" s="138">
        <v>223</v>
      </c>
      <c r="D959" s="137" t="s">
        <v>570</v>
      </c>
      <c r="E959" s="24" t="s">
        <v>18</v>
      </c>
      <c r="F959" s="139">
        <v>7</v>
      </c>
      <c r="G959" s="139">
        <f>F959</f>
        <v>7</v>
      </c>
      <c r="H959" s="139"/>
      <c r="I959" s="139"/>
      <c r="J959" s="139"/>
    </row>
    <row r="960" spans="1:10" ht="45.75">
      <c r="A960" s="133">
        <f t="shared" si="28"/>
        <v>426</v>
      </c>
      <c r="B960" s="137" t="s">
        <v>75</v>
      </c>
      <c r="C960" s="138" t="s">
        <v>502</v>
      </c>
      <c r="D960" s="137" t="s">
        <v>75</v>
      </c>
      <c r="E960" s="24" t="s">
        <v>18</v>
      </c>
      <c r="F960" s="139">
        <v>85.1</v>
      </c>
      <c r="G960" s="139">
        <f>F960/4</f>
        <v>21.274999999999999</v>
      </c>
      <c r="H960" s="140">
        <f>G960</f>
        <v>21.274999999999999</v>
      </c>
      <c r="I960" s="140">
        <f>G960</f>
        <v>21.274999999999999</v>
      </c>
      <c r="J960" s="140">
        <f>G960</f>
        <v>21.274999999999999</v>
      </c>
    </row>
    <row r="961" spans="1:10" ht="23.25">
      <c r="A961" s="133">
        <f t="shared" si="28"/>
        <v>427</v>
      </c>
      <c r="B961" s="137" t="s">
        <v>37</v>
      </c>
      <c r="C961" s="138" t="s">
        <v>503</v>
      </c>
      <c r="D961" s="137" t="s">
        <v>37</v>
      </c>
      <c r="E961" s="24" t="s">
        <v>18</v>
      </c>
      <c r="F961" s="139">
        <v>16.96</v>
      </c>
      <c r="G961" s="139">
        <f>F961/4</f>
        <v>4.24</v>
      </c>
      <c r="H961" s="141">
        <f>G961</f>
        <v>4.24</v>
      </c>
      <c r="I961" s="141">
        <f>H961</f>
        <v>4.24</v>
      </c>
      <c r="J961" s="141">
        <f>G961</f>
        <v>4.24</v>
      </c>
    </row>
    <row r="962" spans="1:10" ht="45.75">
      <c r="A962" s="133">
        <f t="shared" si="28"/>
        <v>428</v>
      </c>
      <c r="B962" s="137" t="s">
        <v>224</v>
      </c>
      <c r="C962" s="142">
        <v>310</v>
      </c>
      <c r="D962" s="137" t="s">
        <v>537</v>
      </c>
      <c r="E962" s="24" t="s">
        <v>18</v>
      </c>
      <c r="F962" s="144">
        <v>39.590000000000003</v>
      </c>
      <c r="G962" s="139"/>
      <c r="H962" s="144">
        <v>39.590000000000003</v>
      </c>
      <c r="I962" s="18"/>
      <c r="J962" s="18"/>
    </row>
    <row r="963" spans="1:10" ht="45.75">
      <c r="A963" s="133">
        <f t="shared" si="28"/>
        <v>429</v>
      </c>
      <c r="B963" s="137" t="s">
        <v>224</v>
      </c>
      <c r="C963" s="142">
        <v>340</v>
      </c>
      <c r="D963" s="137" t="s">
        <v>539</v>
      </c>
      <c r="E963" s="24" t="s">
        <v>18</v>
      </c>
      <c r="F963" s="144">
        <v>119.58</v>
      </c>
      <c r="G963" s="144">
        <f>F963/4</f>
        <v>29.895</v>
      </c>
      <c r="H963" s="148">
        <f>G963</f>
        <v>29.895</v>
      </c>
      <c r="I963" s="148">
        <f>G963</f>
        <v>29.895</v>
      </c>
      <c r="J963" s="148">
        <f>G963</f>
        <v>29.895</v>
      </c>
    </row>
    <row r="964" spans="1:10" ht="45.75">
      <c r="A964" s="133">
        <f t="shared" si="28"/>
        <v>430</v>
      </c>
      <c r="B964" s="137" t="s">
        <v>224</v>
      </c>
      <c r="C964" s="142">
        <v>340</v>
      </c>
      <c r="D964" s="137" t="s">
        <v>553</v>
      </c>
      <c r="E964" s="24" t="s">
        <v>18</v>
      </c>
      <c r="F964" s="144">
        <v>2.2200000000000002</v>
      </c>
      <c r="G964" s="139">
        <f>F964/4</f>
        <v>0.55500000000000005</v>
      </c>
      <c r="H964" s="141">
        <f>G964</f>
        <v>0.55500000000000005</v>
      </c>
      <c r="I964" s="141">
        <f>H964</f>
        <v>0.55500000000000005</v>
      </c>
      <c r="J964" s="141">
        <f>G964</f>
        <v>0.55500000000000005</v>
      </c>
    </row>
    <row r="965" spans="1:10" ht="45.75">
      <c r="A965" s="133">
        <f t="shared" si="28"/>
        <v>431</v>
      </c>
      <c r="B965" s="137" t="s">
        <v>224</v>
      </c>
      <c r="C965" s="142">
        <v>340</v>
      </c>
      <c r="D965" s="137" t="s">
        <v>225</v>
      </c>
      <c r="E965" s="24" t="s">
        <v>18</v>
      </c>
      <c r="F965" s="144">
        <v>34.880000000000003</v>
      </c>
      <c r="G965" s="139">
        <f>F965/4</f>
        <v>8.7200000000000006</v>
      </c>
      <c r="H965" s="141">
        <f>G965</f>
        <v>8.7200000000000006</v>
      </c>
      <c r="I965" s="141">
        <f>H965</f>
        <v>8.7200000000000006</v>
      </c>
      <c r="J965" s="141">
        <f>G965</f>
        <v>8.7200000000000006</v>
      </c>
    </row>
    <row r="966" spans="1:10" ht="45.75">
      <c r="A966" s="133">
        <f t="shared" si="28"/>
        <v>432</v>
      </c>
      <c r="B966" s="137" t="s">
        <v>224</v>
      </c>
      <c r="C966" s="142">
        <v>340</v>
      </c>
      <c r="D966" s="137" t="s">
        <v>512</v>
      </c>
      <c r="E966" s="24" t="s">
        <v>18</v>
      </c>
      <c r="F966" s="144">
        <v>21.87</v>
      </c>
      <c r="G966" s="139">
        <f>F966/4</f>
        <v>5.4675000000000002</v>
      </c>
      <c r="H966" s="141">
        <f>G966</f>
        <v>5.4675000000000002</v>
      </c>
      <c r="I966" s="141">
        <f>H966</f>
        <v>5.4675000000000002</v>
      </c>
      <c r="J966" s="141">
        <f>G966</f>
        <v>5.4675000000000002</v>
      </c>
    </row>
    <row r="967" spans="1:10" ht="45.75">
      <c r="A967" s="133">
        <f t="shared" si="28"/>
        <v>433</v>
      </c>
      <c r="B967" s="137" t="s">
        <v>224</v>
      </c>
      <c r="C967" s="142">
        <v>340</v>
      </c>
      <c r="D967" s="137" t="s">
        <v>507</v>
      </c>
      <c r="E967" s="143" t="s">
        <v>508</v>
      </c>
      <c r="F967" s="139">
        <f>10.39+27.72</f>
        <v>38.11</v>
      </c>
      <c r="G967" s="139"/>
      <c r="H967" s="139">
        <f>10.39+27.72</f>
        <v>38.11</v>
      </c>
      <c r="I967" s="139"/>
      <c r="J967" s="139"/>
    </row>
    <row r="968" spans="1:10" ht="43.5">
      <c r="A968" s="133">
        <f t="shared" si="28"/>
        <v>434</v>
      </c>
      <c r="B968" s="137"/>
      <c r="C968" s="134"/>
      <c r="D968" s="135" t="s">
        <v>571</v>
      </c>
      <c r="E968" s="18"/>
      <c r="F968" s="145"/>
      <c r="G968" s="144"/>
      <c r="H968" s="18"/>
      <c r="I968" s="18"/>
      <c r="J968" s="18"/>
    </row>
    <row r="969" spans="1:10" ht="23.25">
      <c r="A969" s="133">
        <f t="shared" si="28"/>
        <v>435</v>
      </c>
      <c r="B969" s="137" t="s">
        <v>17</v>
      </c>
      <c r="C969" s="138" t="s">
        <v>498</v>
      </c>
      <c r="D969" s="137" t="s">
        <v>17</v>
      </c>
      <c r="E969" s="10" t="s">
        <v>18</v>
      </c>
      <c r="F969" s="139">
        <v>13.68</v>
      </c>
      <c r="G969" s="139">
        <f>F969</f>
        <v>13.68</v>
      </c>
      <c r="H969" s="18"/>
      <c r="I969" s="18"/>
      <c r="J969" s="18"/>
    </row>
    <row r="970" spans="1:10" ht="34.5">
      <c r="A970" s="133">
        <f t="shared" si="28"/>
        <v>436</v>
      </c>
      <c r="B970" s="137" t="s">
        <v>499</v>
      </c>
      <c r="C970" s="138">
        <v>222</v>
      </c>
      <c r="D970" s="137" t="s">
        <v>499</v>
      </c>
      <c r="E970" s="10" t="s">
        <v>18</v>
      </c>
      <c r="F970" s="139">
        <v>2</v>
      </c>
      <c r="G970" s="10">
        <f>F970/4</f>
        <v>0.5</v>
      </c>
      <c r="H970" s="10">
        <f>G970</f>
        <v>0.5</v>
      </c>
      <c r="I970" s="10">
        <f>G970</f>
        <v>0.5</v>
      </c>
      <c r="J970" s="10">
        <f>G970</f>
        <v>0.5</v>
      </c>
    </row>
    <row r="971" spans="1:10" ht="23.25">
      <c r="A971" s="133">
        <f t="shared" si="28"/>
        <v>437</v>
      </c>
      <c r="B971" s="137" t="s">
        <v>62</v>
      </c>
      <c r="C971" s="138">
        <v>223</v>
      </c>
      <c r="D971" s="137" t="s">
        <v>218</v>
      </c>
      <c r="E971" s="24" t="s">
        <v>18</v>
      </c>
      <c r="F971" s="139">
        <v>289.79000000000002</v>
      </c>
      <c r="G971" s="139">
        <f>F971</f>
        <v>289.79000000000002</v>
      </c>
      <c r="H971" s="18"/>
      <c r="I971" s="18"/>
      <c r="J971" s="18"/>
    </row>
    <row r="972" spans="1:10" ht="23.25">
      <c r="A972" s="133">
        <f t="shared" si="28"/>
        <v>438</v>
      </c>
      <c r="B972" s="137" t="s">
        <v>62</v>
      </c>
      <c r="C972" s="138">
        <v>223</v>
      </c>
      <c r="D972" s="137" t="s">
        <v>126</v>
      </c>
      <c r="E972" s="24" t="s">
        <v>18</v>
      </c>
      <c r="F972" s="139">
        <v>120.61</v>
      </c>
      <c r="G972" s="139">
        <f>F972</f>
        <v>120.61</v>
      </c>
      <c r="H972" s="18"/>
      <c r="I972" s="18"/>
      <c r="J972" s="18"/>
    </row>
    <row r="973" spans="1:10" ht="34.5">
      <c r="A973" s="133">
        <f t="shared" si="28"/>
        <v>439</v>
      </c>
      <c r="B973" s="137" t="s">
        <v>62</v>
      </c>
      <c r="C973" s="138" t="s">
        <v>500</v>
      </c>
      <c r="D973" s="137" t="s">
        <v>565</v>
      </c>
      <c r="E973" s="24" t="s">
        <v>18</v>
      </c>
      <c r="F973" s="139">
        <v>10</v>
      </c>
      <c r="G973" s="139">
        <f>F973</f>
        <v>10</v>
      </c>
      <c r="H973" s="139"/>
      <c r="I973" s="139"/>
      <c r="J973" s="139"/>
    </row>
    <row r="974" spans="1:10" ht="45.75">
      <c r="A974" s="133">
        <f t="shared" si="28"/>
        <v>440</v>
      </c>
      <c r="B974" s="137" t="s">
        <v>75</v>
      </c>
      <c r="C974" s="138" t="s">
        <v>502</v>
      </c>
      <c r="D974" s="137" t="s">
        <v>75</v>
      </c>
      <c r="E974" s="18" t="s">
        <v>18</v>
      </c>
      <c r="F974" s="139">
        <v>66.599999999999994</v>
      </c>
      <c r="G974" s="139">
        <f>F974/4</f>
        <v>16.649999999999999</v>
      </c>
      <c r="H974" s="140">
        <f>G974</f>
        <v>16.649999999999999</v>
      </c>
      <c r="I974" s="140">
        <f>G974</f>
        <v>16.649999999999999</v>
      </c>
      <c r="J974" s="140">
        <f>G974</f>
        <v>16.649999999999999</v>
      </c>
    </row>
    <row r="975" spans="1:10" ht="23.25">
      <c r="A975" s="133">
        <f t="shared" si="28"/>
        <v>441</v>
      </c>
      <c r="B975" s="137" t="s">
        <v>37</v>
      </c>
      <c r="C975" s="138" t="s">
        <v>503</v>
      </c>
      <c r="D975" s="137" t="s">
        <v>37</v>
      </c>
      <c r="E975" s="10" t="s">
        <v>18</v>
      </c>
      <c r="F975" s="139">
        <v>10.07</v>
      </c>
      <c r="G975" s="139">
        <f>F975/4</f>
        <v>2.5175000000000001</v>
      </c>
      <c r="H975" s="141">
        <f>G975</f>
        <v>2.5175000000000001</v>
      </c>
      <c r="I975" s="141">
        <f>H975</f>
        <v>2.5175000000000001</v>
      </c>
      <c r="J975" s="141">
        <f>G975</f>
        <v>2.5175000000000001</v>
      </c>
    </row>
    <row r="976" spans="1:10" ht="45.75">
      <c r="A976" s="133">
        <f t="shared" si="28"/>
        <v>442</v>
      </c>
      <c r="B976" s="137" t="s">
        <v>224</v>
      </c>
      <c r="C976" s="142">
        <v>310</v>
      </c>
      <c r="D976" s="137" t="s">
        <v>537</v>
      </c>
      <c r="E976" s="18" t="s">
        <v>18</v>
      </c>
      <c r="F976" s="144">
        <v>17.760000000000002</v>
      </c>
      <c r="G976" s="139"/>
      <c r="H976" s="18"/>
      <c r="I976" s="18"/>
      <c r="J976" s="18"/>
    </row>
    <row r="977" spans="1:10" ht="45.75">
      <c r="A977" s="133">
        <f t="shared" si="28"/>
        <v>443</v>
      </c>
      <c r="B977" s="137" t="s">
        <v>224</v>
      </c>
      <c r="C977" s="142">
        <v>340</v>
      </c>
      <c r="D977" s="137" t="s">
        <v>512</v>
      </c>
      <c r="E977" s="24" t="s">
        <v>18</v>
      </c>
      <c r="F977" s="144">
        <v>7.32</v>
      </c>
      <c r="G977" s="139">
        <f>F977/4</f>
        <v>1.83</v>
      </c>
      <c r="H977" s="141">
        <f t="shared" ref="H977:I979" si="33">G977</f>
        <v>1.83</v>
      </c>
      <c r="I977" s="141">
        <f t="shared" si="33"/>
        <v>1.83</v>
      </c>
      <c r="J977" s="141">
        <f>G977</f>
        <v>1.83</v>
      </c>
    </row>
    <row r="978" spans="1:10" ht="45.75">
      <c r="A978" s="133">
        <f t="shared" si="28"/>
        <v>444</v>
      </c>
      <c r="B978" s="137" t="s">
        <v>224</v>
      </c>
      <c r="C978" s="142">
        <v>340</v>
      </c>
      <c r="D978" s="137" t="s">
        <v>505</v>
      </c>
      <c r="E978" s="24" t="s">
        <v>18</v>
      </c>
      <c r="F978" s="144">
        <v>0.78</v>
      </c>
      <c r="G978" s="139">
        <f>F978/4</f>
        <v>0.19500000000000001</v>
      </c>
      <c r="H978" s="141">
        <f t="shared" si="33"/>
        <v>0.19500000000000001</v>
      </c>
      <c r="I978" s="141">
        <f t="shared" si="33"/>
        <v>0.19500000000000001</v>
      </c>
      <c r="J978" s="141">
        <f>G978</f>
        <v>0.19500000000000001</v>
      </c>
    </row>
    <row r="979" spans="1:10" ht="45.75">
      <c r="A979" s="133">
        <f t="shared" si="28"/>
        <v>445</v>
      </c>
      <c r="B979" s="137" t="s">
        <v>224</v>
      </c>
      <c r="C979" s="142">
        <v>340</v>
      </c>
      <c r="D979" s="137" t="s">
        <v>225</v>
      </c>
      <c r="E979" s="24" t="s">
        <v>18</v>
      </c>
      <c r="F979" s="144">
        <v>9.57</v>
      </c>
      <c r="G979" s="139">
        <f>F979/4</f>
        <v>2.3925000000000001</v>
      </c>
      <c r="H979" s="141">
        <f t="shared" si="33"/>
        <v>2.3925000000000001</v>
      </c>
      <c r="I979" s="141">
        <f t="shared" si="33"/>
        <v>2.3925000000000001</v>
      </c>
      <c r="J979" s="141">
        <f>G979</f>
        <v>2.3925000000000001</v>
      </c>
    </row>
    <row r="980" spans="1:10" ht="54">
      <c r="A980" s="133">
        <f t="shared" si="28"/>
        <v>446</v>
      </c>
      <c r="B980" s="137"/>
      <c r="C980" s="134"/>
      <c r="D980" s="135" t="s">
        <v>572</v>
      </c>
      <c r="E980" s="18"/>
      <c r="F980" s="145"/>
      <c r="G980" s="144"/>
      <c r="H980" s="18"/>
      <c r="I980" s="18"/>
      <c r="J980" s="18"/>
    </row>
    <row r="981" spans="1:10" ht="23.25">
      <c r="A981" s="133">
        <f t="shared" si="28"/>
        <v>447</v>
      </c>
      <c r="B981" s="137" t="s">
        <v>17</v>
      </c>
      <c r="C981" s="138" t="s">
        <v>498</v>
      </c>
      <c r="D981" s="137" t="s">
        <v>17</v>
      </c>
      <c r="E981" s="10" t="s">
        <v>18</v>
      </c>
      <c r="F981" s="139">
        <v>16.8</v>
      </c>
      <c r="G981" s="139">
        <f>F981</f>
        <v>16.8</v>
      </c>
      <c r="H981" s="18"/>
      <c r="I981" s="18"/>
      <c r="J981" s="18"/>
    </row>
    <row r="982" spans="1:10" ht="34.5">
      <c r="A982" s="133">
        <f t="shared" si="28"/>
        <v>448</v>
      </c>
      <c r="B982" s="137" t="s">
        <v>499</v>
      </c>
      <c r="C982" s="138">
        <v>222</v>
      </c>
      <c r="D982" s="137" t="s">
        <v>499</v>
      </c>
      <c r="E982" s="10" t="s">
        <v>18</v>
      </c>
      <c r="F982" s="139">
        <v>5</v>
      </c>
      <c r="G982" s="10">
        <f>F982/4</f>
        <v>1.25</v>
      </c>
      <c r="H982" s="10">
        <f>G982</f>
        <v>1.25</v>
      </c>
      <c r="I982" s="10">
        <f>G982</f>
        <v>1.25</v>
      </c>
      <c r="J982" s="10">
        <f>G982</f>
        <v>1.25</v>
      </c>
    </row>
    <row r="983" spans="1:10" ht="23.25">
      <c r="A983" s="133">
        <f t="shared" si="28"/>
        <v>449</v>
      </c>
      <c r="B983" s="137" t="s">
        <v>62</v>
      </c>
      <c r="C983" s="138">
        <v>223</v>
      </c>
      <c r="D983" s="137" t="s">
        <v>126</v>
      </c>
      <c r="E983" s="24" t="s">
        <v>18</v>
      </c>
      <c r="F983" s="139">
        <v>198</v>
      </c>
      <c r="G983" s="139">
        <f>F983</f>
        <v>198</v>
      </c>
      <c r="H983" s="139"/>
      <c r="I983" s="18"/>
      <c r="J983" s="18"/>
    </row>
    <row r="984" spans="1:10" ht="23.25">
      <c r="A984" s="133">
        <f t="shared" si="28"/>
        <v>450</v>
      </c>
      <c r="B984" s="137" t="s">
        <v>62</v>
      </c>
      <c r="C984" s="138">
        <v>223</v>
      </c>
      <c r="D984" s="137" t="s">
        <v>220</v>
      </c>
      <c r="E984" s="24" t="s">
        <v>18</v>
      </c>
      <c r="F984" s="139">
        <v>31.87</v>
      </c>
      <c r="G984" s="139">
        <f>F984</f>
        <v>31.87</v>
      </c>
      <c r="H984" s="18"/>
      <c r="I984" s="18"/>
      <c r="J984" s="18"/>
    </row>
    <row r="985" spans="1:10" ht="34.5">
      <c r="A985" s="133">
        <f t="shared" ref="A985:A1048" si="34">A984+1</f>
        <v>451</v>
      </c>
      <c r="B985" s="137" t="s">
        <v>62</v>
      </c>
      <c r="C985" s="138">
        <v>223</v>
      </c>
      <c r="D985" s="137" t="s">
        <v>565</v>
      </c>
      <c r="E985" s="24" t="s">
        <v>18</v>
      </c>
      <c r="F985" s="139">
        <v>3</v>
      </c>
      <c r="G985" s="139">
        <f>F985</f>
        <v>3</v>
      </c>
      <c r="H985" s="18"/>
      <c r="I985" s="18"/>
      <c r="J985" s="18"/>
    </row>
    <row r="986" spans="1:10" ht="23.25">
      <c r="A986" s="133">
        <f t="shared" si="34"/>
        <v>452</v>
      </c>
      <c r="B986" s="137" t="s">
        <v>62</v>
      </c>
      <c r="C986" s="138" t="s">
        <v>500</v>
      </c>
      <c r="D986" s="137" t="s">
        <v>21</v>
      </c>
      <c r="E986" s="24" t="s">
        <v>18</v>
      </c>
      <c r="F986" s="139">
        <v>260.14999999999998</v>
      </c>
      <c r="G986" s="139">
        <f>F986</f>
        <v>260.14999999999998</v>
      </c>
      <c r="H986" s="139"/>
      <c r="I986" s="139"/>
      <c r="J986" s="139"/>
    </row>
    <row r="987" spans="1:10" ht="45.75">
      <c r="A987" s="133">
        <f t="shared" si="34"/>
        <v>453</v>
      </c>
      <c r="B987" s="137" t="s">
        <v>75</v>
      </c>
      <c r="C987" s="138" t="s">
        <v>502</v>
      </c>
      <c r="D987" s="137" t="s">
        <v>75</v>
      </c>
      <c r="E987" s="24" t="s">
        <v>18</v>
      </c>
      <c r="F987" s="139">
        <v>184.1</v>
      </c>
      <c r="G987" s="139">
        <f>F987/4</f>
        <v>46.024999999999999</v>
      </c>
      <c r="H987" s="139">
        <f>G987</f>
        <v>46.024999999999999</v>
      </c>
      <c r="I987" s="139">
        <f>H987</f>
        <v>46.024999999999999</v>
      </c>
      <c r="J987" s="139">
        <f>I987</f>
        <v>46.024999999999999</v>
      </c>
    </row>
    <row r="988" spans="1:10" ht="23.25">
      <c r="A988" s="133">
        <f t="shared" si="34"/>
        <v>454</v>
      </c>
      <c r="B988" s="137" t="s">
        <v>37</v>
      </c>
      <c r="C988" s="138" t="s">
        <v>503</v>
      </c>
      <c r="D988" s="137" t="s">
        <v>37</v>
      </c>
      <c r="E988" s="10" t="s">
        <v>18</v>
      </c>
      <c r="F988" s="139">
        <v>33.049999999999997</v>
      </c>
      <c r="G988" s="139">
        <f>F988/4</f>
        <v>8.2624999999999993</v>
      </c>
      <c r="H988" s="141">
        <f>G988</f>
        <v>8.2624999999999993</v>
      </c>
      <c r="I988" s="141">
        <f>H988</f>
        <v>8.2624999999999993</v>
      </c>
      <c r="J988" s="141">
        <f>G988</f>
        <v>8.2624999999999993</v>
      </c>
    </row>
    <row r="989" spans="1:10" ht="45.75">
      <c r="A989" s="133">
        <f t="shared" si="34"/>
        <v>455</v>
      </c>
      <c r="B989" s="137" t="s">
        <v>224</v>
      </c>
      <c r="C989" s="142">
        <v>310</v>
      </c>
      <c r="D989" s="137" t="s">
        <v>537</v>
      </c>
      <c r="E989" s="10" t="s">
        <v>18</v>
      </c>
      <c r="F989" s="144">
        <v>42.92</v>
      </c>
      <c r="G989" s="139"/>
      <c r="H989" s="144">
        <v>42.92</v>
      </c>
      <c r="I989" s="18"/>
      <c r="J989" s="18"/>
    </row>
    <row r="990" spans="1:10" ht="45.75">
      <c r="A990" s="133">
        <f t="shared" si="34"/>
        <v>456</v>
      </c>
      <c r="B990" s="137" t="s">
        <v>224</v>
      </c>
      <c r="C990" s="142">
        <v>340</v>
      </c>
      <c r="D990" s="137" t="s">
        <v>539</v>
      </c>
      <c r="E990" s="24" t="s">
        <v>18</v>
      </c>
      <c r="F990" s="144">
        <v>76.27</v>
      </c>
      <c r="G990" s="139">
        <f>F990/4</f>
        <v>19.067499999999999</v>
      </c>
      <c r="H990" s="141">
        <f t="shared" ref="H990:I993" si="35">G990</f>
        <v>19.067499999999999</v>
      </c>
      <c r="I990" s="141">
        <f t="shared" si="35"/>
        <v>19.067499999999999</v>
      </c>
      <c r="J990" s="141">
        <f>G990</f>
        <v>19.067499999999999</v>
      </c>
    </row>
    <row r="991" spans="1:10" ht="45.75">
      <c r="A991" s="133">
        <f t="shared" si="34"/>
        <v>457</v>
      </c>
      <c r="B991" s="137" t="s">
        <v>224</v>
      </c>
      <c r="C991" s="142">
        <v>340</v>
      </c>
      <c r="D991" s="137" t="s">
        <v>505</v>
      </c>
      <c r="E991" s="24" t="s">
        <v>18</v>
      </c>
      <c r="F991" s="144">
        <v>1.1499999999999999</v>
      </c>
      <c r="G991" s="139">
        <f>F991/4</f>
        <v>0.28749999999999998</v>
      </c>
      <c r="H991" s="141">
        <f t="shared" si="35"/>
        <v>0.28749999999999998</v>
      </c>
      <c r="I991" s="141">
        <f t="shared" si="35"/>
        <v>0.28749999999999998</v>
      </c>
      <c r="J991" s="141">
        <f>G991</f>
        <v>0.28749999999999998</v>
      </c>
    </row>
    <row r="992" spans="1:10" ht="45.75">
      <c r="A992" s="133">
        <f t="shared" si="34"/>
        <v>458</v>
      </c>
      <c r="B992" s="137" t="s">
        <v>224</v>
      </c>
      <c r="C992" s="142">
        <v>340</v>
      </c>
      <c r="D992" s="137" t="s">
        <v>512</v>
      </c>
      <c r="E992" s="24" t="s">
        <v>18</v>
      </c>
      <c r="F992" s="144">
        <v>39.08</v>
      </c>
      <c r="G992" s="139">
        <f>F992/4</f>
        <v>9.77</v>
      </c>
      <c r="H992" s="141">
        <f t="shared" si="35"/>
        <v>9.77</v>
      </c>
      <c r="I992" s="141">
        <f t="shared" si="35"/>
        <v>9.77</v>
      </c>
      <c r="J992" s="141">
        <f>G992</f>
        <v>9.77</v>
      </c>
    </row>
    <row r="993" spans="1:10" ht="45.75">
      <c r="A993" s="133">
        <f t="shared" si="34"/>
        <v>459</v>
      </c>
      <c r="B993" s="137" t="s">
        <v>224</v>
      </c>
      <c r="C993" s="142">
        <v>340</v>
      </c>
      <c r="D993" s="137" t="s">
        <v>225</v>
      </c>
      <c r="E993" s="24" t="s">
        <v>18</v>
      </c>
      <c r="F993" s="144">
        <v>34.96</v>
      </c>
      <c r="G993" s="139">
        <f>F993/4</f>
        <v>8.74</v>
      </c>
      <c r="H993" s="141">
        <f t="shared" si="35"/>
        <v>8.74</v>
      </c>
      <c r="I993" s="141">
        <f t="shared" si="35"/>
        <v>8.74</v>
      </c>
      <c r="J993" s="141">
        <f>G993</f>
        <v>8.74</v>
      </c>
    </row>
    <row r="994" spans="1:10" ht="45.75">
      <c r="A994" s="133">
        <f t="shared" si="34"/>
        <v>460</v>
      </c>
      <c r="B994" s="137" t="s">
        <v>224</v>
      </c>
      <c r="C994" s="138" t="s">
        <v>506</v>
      </c>
      <c r="D994" s="137" t="s">
        <v>507</v>
      </c>
      <c r="E994" s="143" t="s">
        <v>508</v>
      </c>
      <c r="F994" s="139">
        <f>55.44</f>
        <v>55.44</v>
      </c>
      <c r="G994" s="139"/>
      <c r="H994" s="139">
        <f>55.44</f>
        <v>55.44</v>
      </c>
      <c r="I994" s="139"/>
      <c r="J994" s="139"/>
    </row>
    <row r="995" spans="1:10" ht="43.5">
      <c r="A995" s="133">
        <f t="shared" si="34"/>
        <v>461</v>
      </c>
      <c r="B995" s="137"/>
      <c r="C995" s="134"/>
      <c r="D995" s="135" t="s">
        <v>573</v>
      </c>
      <c r="E995" s="18"/>
      <c r="F995" s="145"/>
      <c r="G995" s="144"/>
      <c r="H995" s="18"/>
      <c r="I995" s="18"/>
      <c r="J995" s="18"/>
    </row>
    <row r="996" spans="1:10" ht="23.25">
      <c r="A996" s="133">
        <f t="shared" si="34"/>
        <v>462</v>
      </c>
      <c r="B996" s="137" t="s">
        <v>17</v>
      </c>
      <c r="C996" s="138" t="s">
        <v>498</v>
      </c>
      <c r="D996" s="137" t="s">
        <v>17</v>
      </c>
      <c r="E996" s="10" t="s">
        <v>18</v>
      </c>
      <c r="F996" s="139">
        <v>16.18</v>
      </c>
      <c r="G996" s="139">
        <f>F996</f>
        <v>16.18</v>
      </c>
      <c r="H996" s="18"/>
      <c r="I996" s="18"/>
      <c r="J996" s="18"/>
    </row>
    <row r="997" spans="1:10" ht="34.5">
      <c r="A997" s="133">
        <f t="shared" si="34"/>
        <v>463</v>
      </c>
      <c r="B997" s="137" t="s">
        <v>499</v>
      </c>
      <c r="C997" s="138">
        <v>222</v>
      </c>
      <c r="D997" s="137" t="s">
        <v>499</v>
      </c>
      <c r="E997" s="10" t="s">
        <v>18</v>
      </c>
      <c r="F997" s="139">
        <v>6</v>
      </c>
      <c r="G997" s="10">
        <f>F997/4</f>
        <v>1.5</v>
      </c>
      <c r="H997" s="10">
        <f>G997</f>
        <v>1.5</v>
      </c>
      <c r="I997" s="10">
        <f>G997</f>
        <v>1.5</v>
      </c>
      <c r="J997" s="10">
        <f>G997</f>
        <v>1.5</v>
      </c>
    </row>
    <row r="998" spans="1:10" ht="23.25">
      <c r="A998" s="133">
        <f t="shared" si="34"/>
        <v>464</v>
      </c>
      <c r="B998" s="137" t="s">
        <v>62</v>
      </c>
      <c r="C998" s="138">
        <v>223</v>
      </c>
      <c r="D998" s="137" t="s">
        <v>126</v>
      </c>
      <c r="E998" s="24" t="s">
        <v>18</v>
      </c>
      <c r="F998" s="139">
        <v>370.5</v>
      </c>
      <c r="G998" s="139">
        <f>F998</f>
        <v>370.5</v>
      </c>
      <c r="H998" s="139"/>
      <c r="I998" s="18"/>
      <c r="J998" s="18"/>
    </row>
    <row r="999" spans="1:10" ht="23.25">
      <c r="A999" s="133">
        <f t="shared" si="34"/>
        <v>465</v>
      </c>
      <c r="B999" s="137" t="s">
        <v>62</v>
      </c>
      <c r="C999" s="138">
        <v>223</v>
      </c>
      <c r="D999" s="137" t="s">
        <v>218</v>
      </c>
      <c r="E999" s="24" t="s">
        <v>18</v>
      </c>
      <c r="F999" s="139">
        <v>386.61</v>
      </c>
      <c r="G999" s="139">
        <f>F999</f>
        <v>386.61</v>
      </c>
      <c r="H999" s="18"/>
      <c r="I999" s="18"/>
      <c r="J999" s="18"/>
    </row>
    <row r="1000" spans="1:10" ht="23.25">
      <c r="A1000" s="133">
        <f t="shared" si="34"/>
        <v>466</v>
      </c>
      <c r="B1000" s="137" t="s">
        <v>62</v>
      </c>
      <c r="C1000" s="138">
        <v>223</v>
      </c>
      <c r="D1000" s="137" t="s">
        <v>21</v>
      </c>
      <c r="E1000" s="24" t="s">
        <v>18</v>
      </c>
      <c r="F1000" s="139">
        <v>538.37</v>
      </c>
      <c r="G1000" s="139">
        <f>F1000</f>
        <v>538.37</v>
      </c>
      <c r="H1000" s="18"/>
      <c r="I1000" s="18"/>
      <c r="J1000" s="18"/>
    </row>
    <row r="1001" spans="1:10" ht="23.25">
      <c r="A1001" s="133">
        <f t="shared" si="34"/>
        <v>467</v>
      </c>
      <c r="B1001" s="137" t="s">
        <v>62</v>
      </c>
      <c r="C1001" s="138" t="s">
        <v>500</v>
      </c>
      <c r="D1001" s="137" t="s">
        <v>221</v>
      </c>
      <c r="E1001" s="24" t="s">
        <v>18</v>
      </c>
      <c r="F1001" s="139">
        <v>20</v>
      </c>
      <c r="G1001" s="139">
        <f>F1001</f>
        <v>20</v>
      </c>
      <c r="H1001" s="139"/>
      <c r="I1001" s="139"/>
      <c r="J1001" s="139"/>
    </row>
    <row r="1002" spans="1:10" ht="45.75">
      <c r="A1002" s="133">
        <f t="shared" si="34"/>
        <v>468</v>
      </c>
      <c r="B1002" s="137" t="s">
        <v>75</v>
      </c>
      <c r="C1002" s="138" t="s">
        <v>502</v>
      </c>
      <c r="D1002" s="137" t="s">
        <v>75</v>
      </c>
      <c r="E1002" s="24" t="s">
        <v>18</v>
      </c>
      <c r="F1002" s="139">
        <v>171.6</v>
      </c>
      <c r="G1002" s="139">
        <f>F1002/4</f>
        <v>42.9</v>
      </c>
      <c r="H1002" s="148">
        <f>G1002</f>
        <v>42.9</v>
      </c>
      <c r="I1002" s="148">
        <f>H1002</f>
        <v>42.9</v>
      </c>
      <c r="J1002" s="148">
        <f>I1002</f>
        <v>42.9</v>
      </c>
    </row>
    <row r="1003" spans="1:10" ht="23.25">
      <c r="A1003" s="133">
        <f t="shared" si="34"/>
        <v>469</v>
      </c>
      <c r="B1003" s="137" t="s">
        <v>37</v>
      </c>
      <c r="C1003" s="138" t="s">
        <v>503</v>
      </c>
      <c r="D1003" s="137" t="s">
        <v>37</v>
      </c>
      <c r="E1003" s="10" t="s">
        <v>18</v>
      </c>
      <c r="F1003" s="139">
        <v>13.68</v>
      </c>
      <c r="G1003" s="139">
        <f>F1003/4</f>
        <v>3.42</v>
      </c>
      <c r="H1003" s="141">
        <f>G1003</f>
        <v>3.42</v>
      </c>
      <c r="I1003" s="141">
        <f>H1003</f>
        <v>3.42</v>
      </c>
      <c r="J1003" s="141">
        <f>G1003</f>
        <v>3.42</v>
      </c>
    </row>
    <row r="1004" spans="1:10" ht="45.75">
      <c r="A1004" s="133">
        <f t="shared" si="34"/>
        <v>470</v>
      </c>
      <c r="B1004" s="137" t="s">
        <v>224</v>
      </c>
      <c r="C1004" s="142">
        <v>310</v>
      </c>
      <c r="D1004" s="137" t="s">
        <v>537</v>
      </c>
      <c r="E1004" s="10" t="s">
        <v>18</v>
      </c>
      <c r="F1004" s="144">
        <v>32.56</v>
      </c>
      <c r="G1004" s="139"/>
      <c r="H1004" s="144">
        <v>32.56</v>
      </c>
      <c r="I1004" s="139"/>
      <c r="J1004" s="139"/>
    </row>
    <row r="1005" spans="1:10" ht="45.75">
      <c r="A1005" s="133">
        <f t="shared" si="34"/>
        <v>471</v>
      </c>
      <c r="B1005" s="137" t="s">
        <v>224</v>
      </c>
      <c r="C1005" s="142">
        <v>340</v>
      </c>
      <c r="D1005" s="137" t="s">
        <v>512</v>
      </c>
      <c r="E1005" s="24" t="s">
        <v>18</v>
      </c>
      <c r="F1005" s="144">
        <v>14.8</v>
      </c>
      <c r="G1005" s="139">
        <f>F1005/4</f>
        <v>3.7</v>
      </c>
      <c r="H1005" s="141">
        <f>G1005</f>
        <v>3.7</v>
      </c>
      <c r="I1005" s="141">
        <f>H1005</f>
        <v>3.7</v>
      </c>
      <c r="J1005" s="141">
        <f>G1005</f>
        <v>3.7</v>
      </c>
    </row>
    <row r="1006" spans="1:10" ht="45.75">
      <c r="A1006" s="133">
        <f t="shared" si="34"/>
        <v>472</v>
      </c>
      <c r="B1006" s="137" t="s">
        <v>224</v>
      </c>
      <c r="C1006" s="142">
        <v>340</v>
      </c>
      <c r="D1006" s="137" t="s">
        <v>225</v>
      </c>
      <c r="E1006" s="24" t="s">
        <v>18</v>
      </c>
      <c r="F1006" s="144">
        <v>26.07</v>
      </c>
      <c r="G1006" s="139">
        <f>F1006/4</f>
        <v>6.5175000000000001</v>
      </c>
      <c r="H1006" s="141">
        <f>G1006</f>
        <v>6.5175000000000001</v>
      </c>
      <c r="I1006" s="141">
        <f>H1006</f>
        <v>6.5175000000000001</v>
      </c>
      <c r="J1006" s="141">
        <f>G1006</f>
        <v>6.5175000000000001</v>
      </c>
    </row>
    <row r="1007" spans="1:10" ht="45.75">
      <c r="A1007" s="133">
        <f t="shared" si="34"/>
        <v>473</v>
      </c>
      <c r="B1007" s="137" t="s">
        <v>224</v>
      </c>
      <c r="C1007" s="138" t="s">
        <v>506</v>
      </c>
      <c r="D1007" s="137" t="s">
        <v>507</v>
      </c>
      <c r="E1007" s="143" t="s">
        <v>508</v>
      </c>
      <c r="F1007" s="139">
        <v>41.58</v>
      </c>
      <c r="G1007" s="139"/>
      <c r="H1007" s="139">
        <v>41.58</v>
      </c>
      <c r="I1007" s="139"/>
      <c r="J1007" s="139"/>
    </row>
    <row r="1008" spans="1:10" ht="43.5">
      <c r="A1008" s="133">
        <f t="shared" si="34"/>
        <v>474</v>
      </c>
      <c r="B1008" s="137"/>
      <c r="C1008" s="134"/>
      <c r="D1008" s="135" t="s">
        <v>574</v>
      </c>
      <c r="E1008" s="18"/>
      <c r="F1008" s="145"/>
      <c r="G1008" s="144"/>
      <c r="H1008" s="18"/>
      <c r="I1008" s="18"/>
      <c r="J1008" s="18"/>
    </row>
    <row r="1009" spans="1:10" ht="23.25">
      <c r="A1009" s="133">
        <f t="shared" si="34"/>
        <v>475</v>
      </c>
      <c r="B1009" s="137" t="s">
        <v>17</v>
      </c>
      <c r="C1009" s="138" t="s">
        <v>498</v>
      </c>
      <c r="D1009" s="137" t="s">
        <v>17</v>
      </c>
      <c r="E1009" s="10" t="s">
        <v>18</v>
      </c>
      <c r="F1009" s="139">
        <v>20.079999999999998</v>
      </c>
      <c r="G1009" s="139">
        <f>F1009</f>
        <v>20.079999999999998</v>
      </c>
      <c r="H1009" s="18"/>
      <c r="I1009" s="18"/>
      <c r="J1009" s="18"/>
    </row>
    <row r="1010" spans="1:10" ht="34.5">
      <c r="A1010" s="133">
        <f t="shared" si="34"/>
        <v>476</v>
      </c>
      <c r="B1010" s="137" t="s">
        <v>499</v>
      </c>
      <c r="C1010" s="138">
        <v>222</v>
      </c>
      <c r="D1010" s="137" t="s">
        <v>499</v>
      </c>
      <c r="E1010" s="10" t="s">
        <v>18</v>
      </c>
      <c r="F1010" s="139">
        <v>3</v>
      </c>
      <c r="G1010" s="10">
        <f>F1010/4</f>
        <v>0.75</v>
      </c>
      <c r="H1010" s="10">
        <f>G1010</f>
        <v>0.75</v>
      </c>
      <c r="I1010" s="10">
        <f>G1010</f>
        <v>0.75</v>
      </c>
      <c r="J1010" s="10">
        <f>G1010</f>
        <v>0.75</v>
      </c>
    </row>
    <row r="1011" spans="1:10" ht="23.25">
      <c r="A1011" s="133">
        <f t="shared" si="34"/>
        <v>477</v>
      </c>
      <c r="B1011" s="137" t="s">
        <v>62</v>
      </c>
      <c r="C1011" s="138">
        <v>223</v>
      </c>
      <c r="D1011" s="137" t="s">
        <v>126</v>
      </c>
      <c r="E1011" s="24" t="s">
        <v>18</v>
      </c>
      <c r="F1011" s="139">
        <v>600</v>
      </c>
      <c r="G1011" s="139">
        <f>F1011</f>
        <v>600</v>
      </c>
      <c r="H1011" s="139"/>
      <c r="I1011" s="18"/>
      <c r="J1011" s="18"/>
    </row>
    <row r="1012" spans="1:10" ht="23.25">
      <c r="A1012" s="133">
        <f t="shared" si="34"/>
        <v>478</v>
      </c>
      <c r="B1012" s="137" t="s">
        <v>62</v>
      </c>
      <c r="C1012" s="138">
        <v>223</v>
      </c>
      <c r="D1012" s="137" t="s">
        <v>218</v>
      </c>
      <c r="E1012" s="24" t="s">
        <v>18</v>
      </c>
      <c r="F1012" s="139">
        <v>796.68</v>
      </c>
      <c r="G1012" s="139">
        <f>F1012</f>
        <v>796.68</v>
      </c>
      <c r="H1012" s="18"/>
      <c r="I1012" s="18"/>
      <c r="J1012" s="18"/>
    </row>
    <row r="1013" spans="1:10" ht="23.25">
      <c r="A1013" s="133">
        <f t="shared" si="34"/>
        <v>479</v>
      </c>
      <c r="B1013" s="137" t="s">
        <v>62</v>
      </c>
      <c r="C1013" s="138" t="s">
        <v>500</v>
      </c>
      <c r="D1013" s="137" t="s">
        <v>221</v>
      </c>
      <c r="E1013" s="24" t="s">
        <v>18</v>
      </c>
      <c r="F1013" s="139">
        <v>19</v>
      </c>
      <c r="G1013" s="139">
        <f>F1013</f>
        <v>19</v>
      </c>
      <c r="H1013" s="18"/>
      <c r="I1013" s="18"/>
      <c r="J1013" s="18"/>
    </row>
    <row r="1014" spans="1:10" ht="23.25">
      <c r="A1014" s="133">
        <f t="shared" si="34"/>
        <v>480</v>
      </c>
      <c r="B1014" s="137" t="s">
        <v>62</v>
      </c>
      <c r="C1014" s="138">
        <v>223</v>
      </c>
      <c r="D1014" s="137" t="s">
        <v>220</v>
      </c>
      <c r="E1014" s="24" t="s">
        <v>18</v>
      </c>
      <c r="F1014" s="139">
        <v>38.15</v>
      </c>
      <c r="G1014" s="139">
        <f>F1014</f>
        <v>38.15</v>
      </c>
      <c r="H1014" s="139"/>
      <c r="I1014" s="139"/>
      <c r="J1014" s="139"/>
    </row>
    <row r="1015" spans="1:10" ht="57">
      <c r="A1015" s="133">
        <f t="shared" si="34"/>
        <v>481</v>
      </c>
      <c r="B1015" s="137" t="s">
        <v>62</v>
      </c>
      <c r="C1015" s="138">
        <v>223</v>
      </c>
      <c r="D1015" s="137" t="s">
        <v>575</v>
      </c>
      <c r="E1015" s="24" t="s">
        <v>18</v>
      </c>
      <c r="F1015" s="139">
        <v>8</v>
      </c>
      <c r="G1015" s="139">
        <f>F1015</f>
        <v>8</v>
      </c>
      <c r="H1015" s="18"/>
      <c r="I1015" s="18"/>
      <c r="J1015" s="18"/>
    </row>
    <row r="1016" spans="1:10" ht="45.75">
      <c r="A1016" s="133">
        <f t="shared" si="34"/>
        <v>482</v>
      </c>
      <c r="B1016" s="137" t="s">
        <v>75</v>
      </c>
      <c r="C1016" s="138" t="s">
        <v>502</v>
      </c>
      <c r="D1016" s="137" t="s">
        <v>75</v>
      </c>
      <c r="E1016" s="24" t="s">
        <v>18</v>
      </c>
      <c r="F1016" s="139">
        <v>106.5</v>
      </c>
      <c r="G1016" s="139">
        <f>F1016/4</f>
        <v>26.625</v>
      </c>
      <c r="H1016" s="139">
        <v>26.63</v>
      </c>
      <c r="I1016" s="139">
        <v>26.63</v>
      </c>
      <c r="J1016" s="139">
        <v>26.63</v>
      </c>
    </row>
    <row r="1017" spans="1:10" ht="45.75">
      <c r="A1017" s="133">
        <f t="shared" si="34"/>
        <v>483</v>
      </c>
      <c r="B1017" s="137" t="s">
        <v>75</v>
      </c>
      <c r="C1017" s="138">
        <v>225</v>
      </c>
      <c r="D1017" s="137" t="s">
        <v>576</v>
      </c>
      <c r="E1017" s="24" t="s">
        <v>47</v>
      </c>
      <c r="F1017" s="139">
        <v>547.38900000000001</v>
      </c>
      <c r="G1017" s="139"/>
      <c r="H1017" s="139">
        <v>547.38900000000001</v>
      </c>
      <c r="I1017" s="139"/>
      <c r="J1017" s="139"/>
    </row>
    <row r="1018" spans="1:10" ht="45.75">
      <c r="A1018" s="133">
        <f t="shared" si="34"/>
        <v>484</v>
      </c>
      <c r="B1018" s="137" t="s">
        <v>75</v>
      </c>
      <c r="C1018" s="138">
        <v>225</v>
      </c>
      <c r="D1018" s="137" t="s">
        <v>577</v>
      </c>
      <c r="E1018" s="24" t="s">
        <v>47</v>
      </c>
      <c r="F1018" s="139">
        <v>521.13599999999997</v>
      </c>
      <c r="G1018" s="139"/>
      <c r="H1018" s="139">
        <v>521.13599999999997</v>
      </c>
      <c r="I1018" s="139"/>
      <c r="J1018" s="139"/>
    </row>
    <row r="1019" spans="1:10" ht="45.75">
      <c r="A1019" s="133">
        <f t="shared" si="34"/>
        <v>485</v>
      </c>
      <c r="B1019" s="137" t="s">
        <v>75</v>
      </c>
      <c r="C1019" s="138">
        <v>225</v>
      </c>
      <c r="D1019" s="137" t="s">
        <v>578</v>
      </c>
      <c r="E1019" s="24" t="s">
        <v>47</v>
      </c>
      <c r="F1019" s="139">
        <v>2752.97</v>
      </c>
      <c r="G1019" s="139"/>
      <c r="H1019" s="139"/>
      <c r="I1019" s="139">
        <v>2752.97</v>
      </c>
      <c r="J1019" s="139"/>
    </row>
    <row r="1020" spans="1:10" ht="23.25">
      <c r="A1020" s="133">
        <f t="shared" si="34"/>
        <v>486</v>
      </c>
      <c r="B1020" s="137" t="s">
        <v>37</v>
      </c>
      <c r="C1020" s="138" t="s">
        <v>503</v>
      </c>
      <c r="D1020" s="137" t="s">
        <v>37</v>
      </c>
      <c r="E1020" s="10" t="s">
        <v>18</v>
      </c>
      <c r="F1020" s="139">
        <v>58.18</v>
      </c>
      <c r="G1020" s="139">
        <f>F1020/4</f>
        <v>14.545</v>
      </c>
      <c r="H1020" s="141">
        <f>G1020</f>
        <v>14.545</v>
      </c>
      <c r="I1020" s="141">
        <f>H1020</f>
        <v>14.545</v>
      </c>
      <c r="J1020" s="141">
        <f>G1020</f>
        <v>14.545</v>
      </c>
    </row>
    <row r="1021" spans="1:10" ht="45.75">
      <c r="A1021" s="133">
        <f t="shared" si="34"/>
        <v>487</v>
      </c>
      <c r="B1021" s="137" t="s">
        <v>224</v>
      </c>
      <c r="C1021" s="142">
        <v>310</v>
      </c>
      <c r="D1021" s="137" t="s">
        <v>537</v>
      </c>
      <c r="E1021" s="10" t="s">
        <v>18</v>
      </c>
      <c r="F1021" s="144">
        <v>141.76</v>
      </c>
      <c r="G1021" s="139"/>
      <c r="H1021" s="144">
        <v>141.76</v>
      </c>
      <c r="I1021" s="18"/>
      <c r="J1021" s="18"/>
    </row>
    <row r="1022" spans="1:10" ht="45.75">
      <c r="A1022" s="133">
        <f t="shared" si="34"/>
        <v>488</v>
      </c>
      <c r="B1022" s="137" t="s">
        <v>224</v>
      </c>
      <c r="C1022" s="142">
        <v>340</v>
      </c>
      <c r="D1022" s="137" t="s">
        <v>539</v>
      </c>
      <c r="E1022" s="10" t="s">
        <v>18</v>
      </c>
      <c r="F1022" s="144">
        <v>327.54000000000002</v>
      </c>
      <c r="G1022" s="144">
        <f>F1022/4</f>
        <v>81.885000000000005</v>
      </c>
      <c r="H1022" s="148">
        <f>G1022</f>
        <v>81.885000000000005</v>
      </c>
      <c r="I1022" s="148">
        <f>G1022</f>
        <v>81.885000000000005</v>
      </c>
      <c r="J1022" s="148">
        <f>G1022</f>
        <v>81.885000000000005</v>
      </c>
    </row>
    <row r="1023" spans="1:10" ht="45.75">
      <c r="A1023" s="133">
        <f t="shared" si="34"/>
        <v>489</v>
      </c>
      <c r="B1023" s="137" t="s">
        <v>224</v>
      </c>
      <c r="C1023" s="142">
        <v>340</v>
      </c>
      <c r="D1023" s="137" t="s">
        <v>579</v>
      </c>
      <c r="E1023" s="24" t="s">
        <v>18</v>
      </c>
      <c r="F1023" s="144">
        <v>32.700000000000003</v>
      </c>
      <c r="G1023" s="139">
        <f>F1023/4</f>
        <v>8.1750000000000007</v>
      </c>
      <c r="H1023" s="141">
        <f>G1023</f>
        <v>8.1750000000000007</v>
      </c>
      <c r="I1023" s="141">
        <f>H1023</f>
        <v>8.1750000000000007</v>
      </c>
      <c r="J1023" s="141">
        <f>G1023</f>
        <v>8.1750000000000007</v>
      </c>
    </row>
    <row r="1024" spans="1:10" ht="45.75">
      <c r="A1024" s="133">
        <f t="shared" si="34"/>
        <v>490</v>
      </c>
      <c r="B1024" s="137" t="s">
        <v>224</v>
      </c>
      <c r="C1024" s="142">
        <v>340</v>
      </c>
      <c r="D1024" s="137" t="s">
        <v>512</v>
      </c>
      <c r="E1024" s="24" t="s">
        <v>18</v>
      </c>
      <c r="F1024" s="144">
        <v>41.66</v>
      </c>
      <c r="G1024" s="139">
        <f>F1024/4</f>
        <v>10.414999999999999</v>
      </c>
      <c r="H1024" s="141">
        <f>G1024</f>
        <v>10.414999999999999</v>
      </c>
      <c r="I1024" s="141">
        <f>H1024</f>
        <v>10.414999999999999</v>
      </c>
      <c r="J1024" s="141">
        <f>G1024</f>
        <v>10.414999999999999</v>
      </c>
    </row>
    <row r="1025" spans="1:10" ht="45.75">
      <c r="A1025" s="133">
        <f t="shared" si="34"/>
        <v>491</v>
      </c>
      <c r="B1025" s="137" t="s">
        <v>224</v>
      </c>
      <c r="C1025" s="142">
        <v>340</v>
      </c>
      <c r="D1025" s="137" t="s">
        <v>505</v>
      </c>
      <c r="E1025" s="24" t="s">
        <v>18</v>
      </c>
      <c r="F1025" s="144">
        <v>2.48</v>
      </c>
      <c r="G1025" s="139">
        <f>F1025/4</f>
        <v>0.62</v>
      </c>
      <c r="H1025" s="141">
        <f>G1025</f>
        <v>0.62</v>
      </c>
      <c r="I1025" s="141">
        <f>H1025</f>
        <v>0.62</v>
      </c>
      <c r="J1025" s="141">
        <f>G1025</f>
        <v>0.62</v>
      </c>
    </row>
    <row r="1026" spans="1:10" ht="45.75">
      <c r="A1026" s="133">
        <f t="shared" si="34"/>
        <v>492</v>
      </c>
      <c r="B1026" s="137" t="s">
        <v>224</v>
      </c>
      <c r="C1026" s="142">
        <v>340</v>
      </c>
      <c r="D1026" s="137" t="s">
        <v>225</v>
      </c>
      <c r="E1026" s="24" t="s">
        <v>18</v>
      </c>
      <c r="F1026" s="144">
        <v>31.22</v>
      </c>
      <c r="G1026" s="139">
        <f>F1026/4</f>
        <v>7.8049999999999997</v>
      </c>
      <c r="H1026" s="141">
        <f>G1026</f>
        <v>7.8049999999999997</v>
      </c>
      <c r="I1026" s="141">
        <f>H1026</f>
        <v>7.8049999999999997</v>
      </c>
      <c r="J1026" s="141">
        <f>G1026</f>
        <v>7.8049999999999997</v>
      </c>
    </row>
    <row r="1027" spans="1:10" ht="45.75">
      <c r="A1027" s="133">
        <f t="shared" si="34"/>
        <v>493</v>
      </c>
      <c r="B1027" s="137" t="s">
        <v>224</v>
      </c>
      <c r="C1027" s="138" t="s">
        <v>506</v>
      </c>
      <c r="D1027" s="137" t="s">
        <v>507</v>
      </c>
      <c r="E1027" s="143" t="s">
        <v>508</v>
      </c>
      <c r="F1027" s="139">
        <f>10.8+34.65+69.3</f>
        <v>114.75</v>
      </c>
      <c r="G1027" s="139">
        <v>2.7</v>
      </c>
      <c r="H1027" s="139">
        <v>106.65</v>
      </c>
      <c r="I1027" s="139">
        <v>2.7</v>
      </c>
      <c r="J1027" s="139">
        <v>2.7</v>
      </c>
    </row>
    <row r="1028" spans="1:10" ht="43.5">
      <c r="A1028" s="133">
        <f t="shared" si="34"/>
        <v>494</v>
      </c>
      <c r="B1028" s="18"/>
      <c r="C1028" s="134"/>
      <c r="D1028" s="135" t="s">
        <v>580</v>
      </c>
      <c r="E1028" s="18"/>
      <c r="F1028" s="145"/>
      <c r="G1028" s="18"/>
      <c r="H1028" s="18"/>
      <c r="I1028" s="18"/>
      <c r="J1028" s="18"/>
    </row>
    <row r="1029" spans="1:10" ht="23.25">
      <c r="A1029" s="133">
        <f t="shared" si="34"/>
        <v>495</v>
      </c>
      <c r="B1029" s="137" t="s">
        <v>17</v>
      </c>
      <c r="C1029" s="138" t="s">
        <v>498</v>
      </c>
      <c r="D1029" s="137" t="s">
        <v>17</v>
      </c>
      <c r="E1029" s="10" t="s">
        <v>18</v>
      </c>
      <c r="F1029" s="139">
        <v>13.38</v>
      </c>
      <c r="G1029" s="139">
        <f>F1029</f>
        <v>13.38</v>
      </c>
      <c r="H1029" s="18"/>
      <c r="I1029" s="18"/>
      <c r="J1029" s="18"/>
    </row>
    <row r="1030" spans="1:10" ht="34.5">
      <c r="A1030" s="133">
        <f t="shared" si="34"/>
        <v>496</v>
      </c>
      <c r="B1030" s="137" t="s">
        <v>499</v>
      </c>
      <c r="C1030" s="138">
        <v>222</v>
      </c>
      <c r="D1030" s="137" t="s">
        <v>499</v>
      </c>
      <c r="E1030" s="10" t="s">
        <v>18</v>
      </c>
      <c r="F1030" s="139">
        <v>6</v>
      </c>
      <c r="G1030" s="10">
        <f>F1030/4</f>
        <v>1.5</v>
      </c>
      <c r="H1030" s="10">
        <f>G1030</f>
        <v>1.5</v>
      </c>
      <c r="I1030" s="10">
        <f>G1030</f>
        <v>1.5</v>
      </c>
      <c r="J1030" s="10">
        <f>G1030</f>
        <v>1.5</v>
      </c>
    </row>
    <row r="1031" spans="1:10" ht="23.25">
      <c r="A1031" s="133">
        <f t="shared" si="34"/>
        <v>497</v>
      </c>
      <c r="B1031" s="137" t="s">
        <v>62</v>
      </c>
      <c r="C1031" s="138" t="s">
        <v>500</v>
      </c>
      <c r="D1031" s="137" t="s">
        <v>126</v>
      </c>
      <c r="E1031" s="24" t="s">
        <v>18</v>
      </c>
      <c r="F1031" s="139">
        <v>275</v>
      </c>
      <c r="G1031" s="139">
        <f>F1031</f>
        <v>275</v>
      </c>
      <c r="H1031" s="18"/>
      <c r="I1031" s="18"/>
      <c r="J1031" s="18"/>
    </row>
    <row r="1032" spans="1:10" ht="23.25">
      <c r="A1032" s="133">
        <f t="shared" si="34"/>
        <v>498</v>
      </c>
      <c r="B1032" s="137" t="s">
        <v>62</v>
      </c>
      <c r="C1032" s="138">
        <v>223</v>
      </c>
      <c r="D1032" s="137" t="s">
        <v>21</v>
      </c>
      <c r="E1032" s="24" t="s">
        <v>18</v>
      </c>
      <c r="F1032" s="139">
        <v>441.2</v>
      </c>
      <c r="G1032" s="139">
        <f>F1032</f>
        <v>441.2</v>
      </c>
      <c r="H1032" s="18"/>
      <c r="I1032" s="18"/>
      <c r="J1032" s="18"/>
    </row>
    <row r="1033" spans="1:10" ht="45.75">
      <c r="A1033" s="133">
        <f t="shared" si="34"/>
        <v>499</v>
      </c>
      <c r="B1033" s="137" t="s">
        <v>75</v>
      </c>
      <c r="C1033" s="138" t="s">
        <v>502</v>
      </c>
      <c r="D1033" s="137" t="s">
        <v>75</v>
      </c>
      <c r="E1033" s="24" t="s">
        <v>18</v>
      </c>
      <c r="F1033" s="139">
        <v>119.7</v>
      </c>
      <c r="G1033" s="139">
        <f>F1033/4</f>
        <v>29.925000000000001</v>
      </c>
      <c r="H1033" s="18">
        <v>29.93</v>
      </c>
      <c r="I1033" s="18">
        <v>29.93</v>
      </c>
      <c r="J1033" s="18">
        <v>29.93</v>
      </c>
    </row>
    <row r="1034" spans="1:10" ht="23.25">
      <c r="A1034" s="133">
        <f t="shared" si="34"/>
        <v>500</v>
      </c>
      <c r="B1034" s="137" t="s">
        <v>37</v>
      </c>
      <c r="C1034" s="138" t="s">
        <v>503</v>
      </c>
      <c r="D1034" s="137" t="s">
        <v>37</v>
      </c>
      <c r="E1034" s="10" t="s">
        <v>18</v>
      </c>
      <c r="F1034" s="139">
        <v>43.48</v>
      </c>
      <c r="G1034" s="139">
        <f>F1034/4</f>
        <v>10.87</v>
      </c>
      <c r="H1034" s="141">
        <f>G1034</f>
        <v>10.87</v>
      </c>
      <c r="I1034" s="141">
        <f>H1034</f>
        <v>10.87</v>
      </c>
      <c r="J1034" s="141">
        <f>G1034</f>
        <v>10.87</v>
      </c>
    </row>
    <row r="1035" spans="1:10" ht="45.75">
      <c r="A1035" s="133">
        <f t="shared" si="34"/>
        <v>501</v>
      </c>
      <c r="B1035" s="137" t="s">
        <v>224</v>
      </c>
      <c r="C1035" s="142">
        <v>310</v>
      </c>
      <c r="D1035" s="137" t="s">
        <v>537</v>
      </c>
      <c r="E1035" s="10" t="s">
        <v>18</v>
      </c>
      <c r="F1035" s="144">
        <v>30.06</v>
      </c>
      <c r="G1035" s="139"/>
      <c r="H1035" s="144">
        <v>30.06</v>
      </c>
      <c r="I1035" s="139"/>
      <c r="J1035" s="139"/>
    </row>
    <row r="1036" spans="1:10" ht="45.75">
      <c r="A1036" s="133">
        <f t="shared" si="34"/>
        <v>502</v>
      </c>
      <c r="B1036" s="137" t="s">
        <v>224</v>
      </c>
      <c r="C1036" s="142">
        <v>340</v>
      </c>
      <c r="D1036" s="137" t="s">
        <v>544</v>
      </c>
      <c r="E1036" s="18" t="s">
        <v>508</v>
      </c>
      <c r="F1036" s="144">
        <v>630</v>
      </c>
      <c r="G1036" s="144">
        <f>F1036/4</f>
        <v>157.5</v>
      </c>
      <c r="H1036" s="148">
        <f>G1036</f>
        <v>157.5</v>
      </c>
      <c r="I1036" s="148">
        <f>H1036</f>
        <v>157.5</v>
      </c>
      <c r="J1036" s="148">
        <f>I1036</f>
        <v>157.5</v>
      </c>
    </row>
    <row r="1037" spans="1:10" ht="45.75">
      <c r="A1037" s="133">
        <f t="shared" si="34"/>
        <v>503</v>
      </c>
      <c r="B1037" s="137" t="s">
        <v>224</v>
      </c>
      <c r="C1037" s="142">
        <v>340</v>
      </c>
      <c r="D1037" s="137" t="s">
        <v>539</v>
      </c>
      <c r="E1037" s="24" t="s">
        <v>18</v>
      </c>
      <c r="F1037" s="144">
        <v>169.84</v>
      </c>
      <c r="G1037" s="144">
        <f t="shared" ref="G1037:G1042" si="36">F1037/4</f>
        <v>42.46</v>
      </c>
      <c r="H1037" s="148">
        <f t="shared" ref="H1037:H1042" si="37">G1037</f>
        <v>42.46</v>
      </c>
      <c r="I1037" s="148">
        <f>G1037</f>
        <v>42.46</v>
      </c>
      <c r="J1037" s="148">
        <f t="shared" ref="J1037:J1042" si="38">G1037</f>
        <v>42.46</v>
      </c>
    </row>
    <row r="1038" spans="1:10" ht="45.75">
      <c r="A1038" s="133">
        <f t="shared" si="34"/>
        <v>504</v>
      </c>
      <c r="B1038" s="137" t="s">
        <v>224</v>
      </c>
      <c r="C1038" s="142">
        <v>340</v>
      </c>
      <c r="D1038" s="137" t="s">
        <v>505</v>
      </c>
      <c r="E1038" s="24" t="s">
        <v>18</v>
      </c>
      <c r="F1038" s="144">
        <v>0.73</v>
      </c>
      <c r="G1038" s="139">
        <f t="shared" si="36"/>
        <v>0.1825</v>
      </c>
      <c r="H1038" s="141">
        <f t="shared" si="37"/>
        <v>0.1825</v>
      </c>
      <c r="I1038" s="141">
        <f>H1038</f>
        <v>0.1825</v>
      </c>
      <c r="J1038" s="141">
        <f t="shared" si="38"/>
        <v>0.1825</v>
      </c>
    </row>
    <row r="1039" spans="1:10" ht="45.75">
      <c r="A1039" s="133">
        <f t="shared" si="34"/>
        <v>505</v>
      </c>
      <c r="B1039" s="137" t="s">
        <v>224</v>
      </c>
      <c r="C1039" s="142">
        <v>340</v>
      </c>
      <c r="D1039" s="137" t="s">
        <v>512</v>
      </c>
      <c r="E1039" s="24" t="s">
        <v>18</v>
      </c>
      <c r="F1039" s="144">
        <v>15.7</v>
      </c>
      <c r="G1039" s="139">
        <f t="shared" si="36"/>
        <v>3.9249999999999998</v>
      </c>
      <c r="H1039" s="141">
        <f t="shared" si="37"/>
        <v>3.9249999999999998</v>
      </c>
      <c r="I1039" s="141">
        <f>H1039</f>
        <v>3.9249999999999998</v>
      </c>
      <c r="J1039" s="141">
        <f t="shared" si="38"/>
        <v>3.9249999999999998</v>
      </c>
    </row>
    <row r="1040" spans="1:10" ht="45.75">
      <c r="A1040" s="133">
        <f t="shared" si="34"/>
        <v>506</v>
      </c>
      <c r="B1040" s="137" t="s">
        <v>224</v>
      </c>
      <c r="C1040" s="142">
        <v>340</v>
      </c>
      <c r="D1040" s="137" t="s">
        <v>550</v>
      </c>
      <c r="E1040" s="24" t="s">
        <v>18</v>
      </c>
      <c r="F1040" s="144">
        <v>13.58</v>
      </c>
      <c r="G1040" s="139">
        <f t="shared" si="36"/>
        <v>3.395</v>
      </c>
      <c r="H1040" s="141">
        <f t="shared" si="37"/>
        <v>3.395</v>
      </c>
      <c r="I1040" s="141">
        <f>H1040</f>
        <v>3.395</v>
      </c>
      <c r="J1040" s="141">
        <f t="shared" si="38"/>
        <v>3.395</v>
      </c>
    </row>
    <row r="1041" spans="1:10" ht="45.75">
      <c r="A1041" s="133">
        <f t="shared" si="34"/>
        <v>507</v>
      </c>
      <c r="B1041" s="137" t="s">
        <v>224</v>
      </c>
      <c r="C1041" s="142">
        <v>340</v>
      </c>
      <c r="D1041" s="137" t="s">
        <v>518</v>
      </c>
      <c r="E1041" s="24" t="s">
        <v>18</v>
      </c>
      <c r="F1041" s="144">
        <v>10</v>
      </c>
      <c r="G1041" s="139">
        <f t="shared" si="36"/>
        <v>2.5</v>
      </c>
      <c r="H1041" s="141">
        <f t="shared" si="37"/>
        <v>2.5</v>
      </c>
      <c r="I1041" s="141">
        <f>H1041</f>
        <v>2.5</v>
      </c>
      <c r="J1041" s="141">
        <f t="shared" si="38"/>
        <v>2.5</v>
      </c>
    </row>
    <row r="1042" spans="1:10" ht="45.75">
      <c r="A1042" s="133">
        <f t="shared" si="34"/>
        <v>508</v>
      </c>
      <c r="B1042" s="137" t="s">
        <v>224</v>
      </c>
      <c r="C1042" s="142">
        <v>340</v>
      </c>
      <c r="D1042" s="137" t="s">
        <v>225</v>
      </c>
      <c r="E1042" s="24" t="s">
        <v>18</v>
      </c>
      <c r="F1042" s="144">
        <v>37.79</v>
      </c>
      <c r="G1042" s="139">
        <f t="shared" si="36"/>
        <v>9.4474999999999998</v>
      </c>
      <c r="H1042" s="141">
        <f t="shared" si="37"/>
        <v>9.4474999999999998</v>
      </c>
      <c r="I1042" s="141">
        <f>H1042</f>
        <v>9.4474999999999998</v>
      </c>
      <c r="J1042" s="141">
        <f t="shared" si="38"/>
        <v>9.4474999999999998</v>
      </c>
    </row>
    <row r="1043" spans="1:10" ht="45.75">
      <c r="A1043" s="133">
        <f t="shared" si="34"/>
        <v>509</v>
      </c>
      <c r="B1043" s="137" t="s">
        <v>224</v>
      </c>
      <c r="C1043" s="142">
        <v>340</v>
      </c>
      <c r="D1043" s="137" t="s">
        <v>507</v>
      </c>
      <c r="E1043" s="143" t="s">
        <v>508</v>
      </c>
      <c r="F1043" s="139">
        <v>41.58</v>
      </c>
      <c r="G1043" s="139"/>
      <c r="H1043" s="139">
        <v>41.58</v>
      </c>
      <c r="I1043" s="139"/>
      <c r="J1043" s="139"/>
    </row>
    <row r="1044" spans="1:10" ht="43.5">
      <c r="A1044" s="133">
        <f t="shared" si="34"/>
        <v>510</v>
      </c>
      <c r="B1044" s="18"/>
      <c r="C1044" s="134"/>
      <c r="D1044" s="135" t="s">
        <v>581</v>
      </c>
      <c r="E1044" s="18"/>
      <c r="F1044" s="145"/>
      <c r="G1044" s="139"/>
      <c r="H1044" s="18"/>
      <c r="I1044" s="18"/>
      <c r="J1044" s="18"/>
    </row>
    <row r="1045" spans="1:10" ht="23.25">
      <c r="A1045" s="133">
        <f t="shared" si="34"/>
        <v>511</v>
      </c>
      <c r="B1045" s="137" t="s">
        <v>17</v>
      </c>
      <c r="C1045" s="138" t="s">
        <v>498</v>
      </c>
      <c r="D1045" s="137" t="s">
        <v>17</v>
      </c>
      <c r="E1045" s="10" t="s">
        <v>18</v>
      </c>
      <c r="F1045" s="139">
        <v>15.28</v>
      </c>
      <c r="G1045" s="139">
        <f>F1045</f>
        <v>15.28</v>
      </c>
      <c r="H1045" s="18"/>
      <c r="I1045" s="18"/>
      <c r="J1045" s="18"/>
    </row>
    <row r="1046" spans="1:10" ht="34.5">
      <c r="A1046" s="133">
        <f t="shared" si="34"/>
        <v>512</v>
      </c>
      <c r="B1046" s="137" t="s">
        <v>499</v>
      </c>
      <c r="C1046" s="138">
        <v>222</v>
      </c>
      <c r="D1046" s="137" t="s">
        <v>499</v>
      </c>
      <c r="E1046" s="10" t="s">
        <v>18</v>
      </c>
      <c r="F1046" s="139">
        <v>4</v>
      </c>
      <c r="G1046" s="10">
        <f>F1046/4</f>
        <v>1</v>
      </c>
      <c r="H1046" s="10">
        <f>G1046</f>
        <v>1</v>
      </c>
      <c r="I1046" s="10">
        <f>G1046</f>
        <v>1</v>
      </c>
      <c r="J1046" s="10">
        <f>G1046</f>
        <v>1</v>
      </c>
    </row>
    <row r="1047" spans="1:10" ht="23.25">
      <c r="A1047" s="133">
        <f t="shared" si="34"/>
        <v>513</v>
      </c>
      <c r="B1047" s="137" t="s">
        <v>62</v>
      </c>
      <c r="C1047" s="138">
        <v>223</v>
      </c>
      <c r="D1047" s="137" t="s">
        <v>21</v>
      </c>
      <c r="E1047" s="24" t="s">
        <v>18</v>
      </c>
      <c r="F1047" s="139">
        <v>322.67</v>
      </c>
      <c r="G1047" s="139">
        <f>F1047</f>
        <v>322.67</v>
      </c>
      <c r="H1047" s="18"/>
      <c r="I1047" s="18"/>
      <c r="J1047" s="18"/>
    </row>
    <row r="1048" spans="1:10" ht="23.25">
      <c r="A1048" s="133">
        <f t="shared" si="34"/>
        <v>514</v>
      </c>
      <c r="B1048" s="137" t="s">
        <v>62</v>
      </c>
      <c r="C1048" s="138">
        <v>223</v>
      </c>
      <c r="D1048" s="137" t="s">
        <v>126</v>
      </c>
      <c r="E1048" s="24" t="s">
        <v>18</v>
      </c>
      <c r="F1048" s="139">
        <v>178.67</v>
      </c>
      <c r="G1048" s="139">
        <f>F1048</f>
        <v>178.67</v>
      </c>
      <c r="H1048" s="139"/>
      <c r="I1048" s="139"/>
      <c r="J1048" s="139"/>
    </row>
    <row r="1049" spans="1:10" ht="23.25">
      <c r="A1049" s="133">
        <f t="shared" ref="A1049:A1112" si="39">A1048+1</f>
        <v>515</v>
      </c>
      <c r="B1049" s="137" t="s">
        <v>62</v>
      </c>
      <c r="C1049" s="138">
        <v>223</v>
      </c>
      <c r="D1049" s="137" t="s">
        <v>221</v>
      </c>
      <c r="E1049" s="24" t="s">
        <v>18</v>
      </c>
      <c r="F1049" s="139">
        <v>10.75</v>
      </c>
      <c r="G1049" s="139">
        <f>F1049</f>
        <v>10.75</v>
      </c>
      <c r="H1049" s="18"/>
      <c r="I1049" s="18"/>
      <c r="J1049" s="18"/>
    </row>
    <row r="1050" spans="1:10" ht="34.5">
      <c r="A1050" s="133">
        <f t="shared" si="39"/>
        <v>516</v>
      </c>
      <c r="B1050" s="137" t="s">
        <v>62</v>
      </c>
      <c r="C1050" s="138" t="s">
        <v>500</v>
      </c>
      <c r="D1050" s="137" t="s">
        <v>565</v>
      </c>
      <c r="E1050" s="24" t="s">
        <v>18</v>
      </c>
      <c r="F1050" s="139">
        <v>7.51</v>
      </c>
      <c r="G1050" s="139">
        <f>F1050</f>
        <v>7.51</v>
      </c>
      <c r="H1050" s="18"/>
      <c r="I1050" s="18"/>
      <c r="J1050" s="18"/>
    </row>
    <row r="1051" spans="1:10" ht="45.75">
      <c r="A1051" s="133">
        <f t="shared" si="39"/>
        <v>517</v>
      </c>
      <c r="B1051" s="137" t="s">
        <v>75</v>
      </c>
      <c r="C1051" s="138" t="s">
        <v>502</v>
      </c>
      <c r="D1051" s="137" t="s">
        <v>75</v>
      </c>
      <c r="E1051" s="24" t="s">
        <v>18</v>
      </c>
      <c r="F1051" s="139">
        <v>60</v>
      </c>
      <c r="G1051" s="139">
        <f>F1051/4</f>
        <v>15</v>
      </c>
      <c r="H1051" s="140">
        <f>G1051</f>
        <v>15</v>
      </c>
      <c r="I1051" s="140">
        <f>G1051</f>
        <v>15</v>
      </c>
      <c r="J1051" s="140">
        <f>G1051</f>
        <v>15</v>
      </c>
    </row>
    <row r="1052" spans="1:10" ht="45.75">
      <c r="A1052" s="133">
        <f t="shared" si="39"/>
        <v>518</v>
      </c>
      <c r="B1052" s="137" t="s">
        <v>75</v>
      </c>
      <c r="C1052" s="138">
        <v>225</v>
      </c>
      <c r="D1052" s="137" t="s">
        <v>582</v>
      </c>
      <c r="E1052" s="24" t="s">
        <v>47</v>
      </c>
      <c r="F1052" s="139">
        <v>612.11800000000005</v>
      </c>
      <c r="G1052" s="139"/>
      <c r="H1052" s="140">
        <v>612.12</v>
      </c>
      <c r="I1052" s="140"/>
      <c r="J1052" s="140"/>
    </row>
    <row r="1053" spans="1:10" ht="45.75">
      <c r="A1053" s="133">
        <f t="shared" si="39"/>
        <v>519</v>
      </c>
      <c r="B1053" s="137" t="s">
        <v>75</v>
      </c>
      <c r="C1053" s="138">
        <v>225</v>
      </c>
      <c r="D1053" s="137" t="s">
        <v>583</v>
      </c>
      <c r="E1053" s="24" t="s">
        <v>96</v>
      </c>
      <c r="F1053" s="139">
        <v>348.89</v>
      </c>
      <c r="G1053" s="139"/>
      <c r="H1053" s="139">
        <v>348.89</v>
      </c>
      <c r="I1053" s="140"/>
      <c r="J1053" s="140"/>
    </row>
    <row r="1054" spans="1:10" ht="23.25">
      <c r="A1054" s="133">
        <f t="shared" si="39"/>
        <v>520</v>
      </c>
      <c r="B1054" s="137" t="s">
        <v>37</v>
      </c>
      <c r="C1054" s="138" t="s">
        <v>503</v>
      </c>
      <c r="D1054" s="137" t="s">
        <v>37</v>
      </c>
      <c r="E1054" s="24" t="s">
        <v>18</v>
      </c>
      <c r="F1054" s="139">
        <v>11.67</v>
      </c>
      <c r="G1054" s="139">
        <f>F1054/4</f>
        <v>2.9175</v>
      </c>
      <c r="H1054" s="141">
        <f>G1054</f>
        <v>2.9175</v>
      </c>
      <c r="I1054" s="141">
        <f>H1054</f>
        <v>2.9175</v>
      </c>
      <c r="J1054" s="141">
        <f>G1054</f>
        <v>2.9175</v>
      </c>
    </row>
    <row r="1055" spans="1:10" ht="45.75">
      <c r="A1055" s="133">
        <f t="shared" si="39"/>
        <v>521</v>
      </c>
      <c r="B1055" s="137" t="s">
        <v>224</v>
      </c>
      <c r="C1055" s="142">
        <v>310</v>
      </c>
      <c r="D1055" s="137" t="s">
        <v>537</v>
      </c>
      <c r="E1055" s="24" t="s">
        <v>18</v>
      </c>
      <c r="F1055" s="144">
        <v>26.64</v>
      </c>
      <c r="G1055" s="18"/>
      <c r="H1055" s="144">
        <v>26.64</v>
      </c>
      <c r="I1055" s="18"/>
      <c r="J1055" s="18"/>
    </row>
    <row r="1056" spans="1:10" ht="45.75">
      <c r="A1056" s="133">
        <f t="shared" si="39"/>
        <v>522</v>
      </c>
      <c r="B1056" s="137" t="s">
        <v>224</v>
      </c>
      <c r="C1056" s="142">
        <v>340</v>
      </c>
      <c r="D1056" s="137" t="s">
        <v>225</v>
      </c>
      <c r="E1056" s="24" t="s">
        <v>18</v>
      </c>
      <c r="F1056" s="144">
        <v>37.33</v>
      </c>
      <c r="G1056" s="139">
        <v>9.33</v>
      </c>
      <c r="H1056" s="141">
        <f t="shared" ref="H1056:I1058" si="40">G1056</f>
        <v>9.33</v>
      </c>
      <c r="I1056" s="141">
        <f t="shared" si="40"/>
        <v>9.33</v>
      </c>
      <c r="J1056" s="141">
        <f>G1056</f>
        <v>9.33</v>
      </c>
    </row>
    <row r="1057" spans="1:10" ht="45.75">
      <c r="A1057" s="133">
        <f t="shared" si="39"/>
        <v>523</v>
      </c>
      <c r="B1057" s="137" t="s">
        <v>224</v>
      </c>
      <c r="C1057" s="142">
        <v>340</v>
      </c>
      <c r="D1057" s="137" t="s">
        <v>505</v>
      </c>
      <c r="E1057" s="24" t="s">
        <v>18</v>
      </c>
      <c r="F1057" s="144">
        <v>1.2</v>
      </c>
      <c r="G1057" s="139">
        <f>F1057/4</f>
        <v>0.3</v>
      </c>
      <c r="H1057" s="141">
        <f t="shared" si="40"/>
        <v>0.3</v>
      </c>
      <c r="I1057" s="141">
        <f t="shared" si="40"/>
        <v>0.3</v>
      </c>
      <c r="J1057" s="141">
        <f>G1057</f>
        <v>0.3</v>
      </c>
    </row>
    <row r="1058" spans="1:10" ht="45.75">
      <c r="A1058" s="133">
        <f t="shared" si="39"/>
        <v>524</v>
      </c>
      <c r="B1058" s="137" t="s">
        <v>224</v>
      </c>
      <c r="C1058" s="142">
        <v>340</v>
      </c>
      <c r="D1058" s="137" t="s">
        <v>512</v>
      </c>
      <c r="E1058" s="24" t="s">
        <v>18</v>
      </c>
      <c r="F1058" s="144">
        <v>10.9</v>
      </c>
      <c r="G1058" s="139">
        <f>F1058/4</f>
        <v>2.7250000000000001</v>
      </c>
      <c r="H1058" s="141">
        <f t="shared" si="40"/>
        <v>2.7250000000000001</v>
      </c>
      <c r="I1058" s="141">
        <f t="shared" si="40"/>
        <v>2.7250000000000001</v>
      </c>
      <c r="J1058" s="141">
        <f>G1058</f>
        <v>2.7250000000000001</v>
      </c>
    </row>
    <row r="1059" spans="1:10" ht="45.75">
      <c r="A1059" s="133">
        <f t="shared" si="39"/>
        <v>525</v>
      </c>
      <c r="B1059" s="137" t="s">
        <v>224</v>
      </c>
      <c r="C1059" s="142">
        <v>340</v>
      </c>
      <c r="D1059" s="137" t="s">
        <v>507</v>
      </c>
      <c r="E1059" s="143" t="s">
        <v>508</v>
      </c>
      <c r="F1059" s="139">
        <f>10.39+27.72</f>
        <v>38.11</v>
      </c>
      <c r="G1059" s="139"/>
      <c r="H1059" s="139">
        <f>10.39+27.72</f>
        <v>38.11</v>
      </c>
      <c r="I1059" s="139"/>
      <c r="J1059" s="139"/>
    </row>
    <row r="1060" spans="1:10" ht="43.5">
      <c r="A1060" s="133">
        <f t="shared" si="39"/>
        <v>526</v>
      </c>
      <c r="B1060" s="137"/>
      <c r="C1060" s="134"/>
      <c r="D1060" s="135" t="s">
        <v>584</v>
      </c>
      <c r="E1060" s="18"/>
      <c r="F1060" s="145"/>
      <c r="G1060" s="139"/>
      <c r="H1060" s="18"/>
      <c r="I1060" s="18"/>
      <c r="J1060" s="18"/>
    </row>
    <row r="1061" spans="1:10" ht="23.25">
      <c r="A1061" s="133">
        <f t="shared" si="39"/>
        <v>527</v>
      </c>
      <c r="B1061" s="137" t="s">
        <v>17</v>
      </c>
      <c r="C1061" s="138" t="s">
        <v>498</v>
      </c>
      <c r="D1061" s="137" t="s">
        <v>17</v>
      </c>
      <c r="E1061" s="10" t="s">
        <v>18</v>
      </c>
      <c r="F1061" s="139">
        <v>16.079999999999998</v>
      </c>
      <c r="G1061" s="139">
        <f>F1061</f>
        <v>16.079999999999998</v>
      </c>
      <c r="H1061" s="18"/>
      <c r="I1061" s="18"/>
      <c r="J1061" s="18"/>
    </row>
    <row r="1062" spans="1:10" ht="34.5">
      <c r="A1062" s="133">
        <f t="shared" si="39"/>
        <v>528</v>
      </c>
      <c r="B1062" s="137" t="s">
        <v>499</v>
      </c>
      <c r="C1062" s="138">
        <v>222</v>
      </c>
      <c r="D1062" s="137" t="s">
        <v>499</v>
      </c>
      <c r="E1062" s="10" t="s">
        <v>18</v>
      </c>
      <c r="F1062" s="139">
        <v>10</v>
      </c>
      <c r="G1062" s="10">
        <f>F1062/4</f>
        <v>2.5</v>
      </c>
      <c r="H1062" s="10">
        <f>G1062</f>
        <v>2.5</v>
      </c>
      <c r="I1062" s="10">
        <f>G1062</f>
        <v>2.5</v>
      </c>
      <c r="J1062" s="10">
        <f>G1062</f>
        <v>2.5</v>
      </c>
    </row>
    <row r="1063" spans="1:10" ht="23.25">
      <c r="A1063" s="133">
        <f t="shared" si="39"/>
        <v>529</v>
      </c>
      <c r="B1063" s="137" t="s">
        <v>62</v>
      </c>
      <c r="C1063" s="138">
        <v>223</v>
      </c>
      <c r="D1063" s="137" t="s">
        <v>21</v>
      </c>
      <c r="E1063" s="24" t="s">
        <v>18</v>
      </c>
      <c r="F1063" s="139">
        <v>616.24</v>
      </c>
      <c r="G1063" s="139">
        <f>F1063</f>
        <v>616.24</v>
      </c>
      <c r="H1063" s="18"/>
      <c r="I1063" s="18"/>
      <c r="J1063" s="18"/>
    </row>
    <row r="1064" spans="1:10" ht="23.25">
      <c r="A1064" s="133">
        <f t="shared" si="39"/>
        <v>530</v>
      </c>
      <c r="B1064" s="137" t="s">
        <v>62</v>
      </c>
      <c r="C1064" s="138">
        <v>223</v>
      </c>
      <c r="D1064" s="137" t="s">
        <v>126</v>
      </c>
      <c r="E1064" s="24" t="s">
        <v>18</v>
      </c>
      <c r="F1064" s="139">
        <v>376.03</v>
      </c>
      <c r="G1064" s="139">
        <f>F1064</f>
        <v>376.03</v>
      </c>
      <c r="H1064" s="144"/>
      <c r="I1064" s="144"/>
      <c r="J1064" s="144"/>
    </row>
    <row r="1065" spans="1:10" ht="23.25">
      <c r="A1065" s="133">
        <f t="shared" si="39"/>
        <v>531</v>
      </c>
      <c r="B1065" s="137" t="s">
        <v>62</v>
      </c>
      <c r="C1065" s="138">
        <v>223</v>
      </c>
      <c r="D1065" s="137" t="s">
        <v>218</v>
      </c>
      <c r="E1065" s="24" t="s">
        <v>18</v>
      </c>
      <c r="F1065" s="139">
        <v>532.01</v>
      </c>
      <c r="G1065" s="139">
        <f>F1065</f>
        <v>532.01</v>
      </c>
      <c r="H1065" s="18"/>
      <c r="I1065" s="18"/>
      <c r="J1065" s="18"/>
    </row>
    <row r="1066" spans="1:10" ht="34.5">
      <c r="A1066" s="133">
        <f t="shared" si="39"/>
        <v>532</v>
      </c>
      <c r="B1066" s="137" t="s">
        <v>62</v>
      </c>
      <c r="C1066" s="138">
        <v>223</v>
      </c>
      <c r="D1066" s="137" t="s">
        <v>565</v>
      </c>
      <c r="E1066" s="24" t="s">
        <v>18</v>
      </c>
      <c r="F1066" s="139">
        <v>4.5</v>
      </c>
      <c r="G1066" s="139">
        <f>F1066</f>
        <v>4.5</v>
      </c>
      <c r="H1066" s="18"/>
      <c r="I1066" s="18"/>
      <c r="J1066" s="18"/>
    </row>
    <row r="1067" spans="1:10" ht="45.75">
      <c r="A1067" s="133">
        <f t="shared" si="39"/>
        <v>533</v>
      </c>
      <c r="B1067" s="137" t="s">
        <v>75</v>
      </c>
      <c r="C1067" s="138" t="s">
        <v>502</v>
      </c>
      <c r="D1067" s="137" t="s">
        <v>75</v>
      </c>
      <c r="E1067" s="24" t="s">
        <v>18</v>
      </c>
      <c r="F1067" s="139">
        <v>78.400000000000006</v>
      </c>
      <c r="G1067" s="139">
        <f>F1067/4</f>
        <v>19.600000000000001</v>
      </c>
      <c r="H1067" s="140">
        <f>G1067</f>
        <v>19.600000000000001</v>
      </c>
      <c r="I1067" s="140">
        <f>G1067</f>
        <v>19.600000000000001</v>
      </c>
      <c r="J1067" s="140">
        <f>G1067</f>
        <v>19.600000000000001</v>
      </c>
    </row>
    <row r="1068" spans="1:10" ht="23.25">
      <c r="A1068" s="133">
        <f t="shared" si="39"/>
        <v>534</v>
      </c>
      <c r="B1068" s="137" t="s">
        <v>37</v>
      </c>
      <c r="C1068" s="138" t="s">
        <v>503</v>
      </c>
      <c r="D1068" s="137" t="s">
        <v>37</v>
      </c>
      <c r="E1068" s="24" t="s">
        <v>18</v>
      </c>
      <c r="F1068" s="139">
        <v>46.96</v>
      </c>
      <c r="G1068" s="139">
        <f>F1068/4</f>
        <v>11.74</v>
      </c>
      <c r="H1068" s="141">
        <f>G1068</f>
        <v>11.74</v>
      </c>
      <c r="I1068" s="141">
        <f>H1068</f>
        <v>11.74</v>
      </c>
      <c r="J1068" s="141">
        <f>G1068</f>
        <v>11.74</v>
      </c>
    </row>
    <row r="1069" spans="1:10" ht="45.75">
      <c r="A1069" s="133">
        <f t="shared" si="39"/>
        <v>535</v>
      </c>
      <c r="B1069" s="137" t="s">
        <v>224</v>
      </c>
      <c r="C1069" s="142">
        <v>310</v>
      </c>
      <c r="D1069" s="137" t="s">
        <v>537</v>
      </c>
      <c r="E1069" s="24" t="s">
        <v>18</v>
      </c>
      <c r="F1069" s="144">
        <v>46.62</v>
      </c>
      <c r="G1069" s="139"/>
      <c r="H1069" s="144">
        <v>46.62</v>
      </c>
      <c r="I1069" s="139"/>
      <c r="J1069" s="139"/>
    </row>
    <row r="1070" spans="1:10" ht="45.75">
      <c r="A1070" s="133">
        <f t="shared" si="39"/>
        <v>536</v>
      </c>
      <c r="B1070" s="137" t="s">
        <v>224</v>
      </c>
      <c r="C1070" s="142">
        <v>340</v>
      </c>
      <c r="D1070" s="137" t="s">
        <v>539</v>
      </c>
      <c r="E1070" s="24" t="s">
        <v>18</v>
      </c>
      <c r="F1070" s="144">
        <v>224.81</v>
      </c>
      <c r="G1070" s="144">
        <f>F1070/4</f>
        <v>56.202500000000001</v>
      </c>
      <c r="H1070" s="148">
        <f>G1070</f>
        <v>56.202500000000001</v>
      </c>
      <c r="I1070" s="148">
        <f>G1070</f>
        <v>56.202500000000001</v>
      </c>
      <c r="J1070" s="148">
        <f>G1070</f>
        <v>56.202500000000001</v>
      </c>
    </row>
    <row r="1071" spans="1:10" ht="45.75">
      <c r="A1071" s="133">
        <f t="shared" si="39"/>
        <v>537</v>
      </c>
      <c r="B1071" s="137" t="s">
        <v>224</v>
      </c>
      <c r="C1071" s="142">
        <v>340</v>
      </c>
      <c r="D1071" s="137" t="s">
        <v>505</v>
      </c>
      <c r="E1071" s="24" t="s">
        <v>18</v>
      </c>
      <c r="F1071" s="144">
        <v>1.26</v>
      </c>
      <c r="G1071" s="139">
        <f>F1071/4</f>
        <v>0.315</v>
      </c>
      <c r="H1071" s="141">
        <f>G1071</f>
        <v>0.315</v>
      </c>
      <c r="I1071" s="141">
        <f>H1071</f>
        <v>0.315</v>
      </c>
      <c r="J1071" s="141">
        <f>G1071</f>
        <v>0.315</v>
      </c>
    </row>
    <row r="1072" spans="1:10" ht="45.75">
      <c r="A1072" s="133">
        <f t="shared" si="39"/>
        <v>538</v>
      </c>
      <c r="B1072" s="137" t="s">
        <v>224</v>
      </c>
      <c r="C1072" s="142">
        <v>340</v>
      </c>
      <c r="D1072" s="137" t="s">
        <v>225</v>
      </c>
      <c r="E1072" s="24" t="s">
        <v>18</v>
      </c>
      <c r="F1072" s="144">
        <v>43.68</v>
      </c>
      <c r="G1072" s="139">
        <f>F1072/4</f>
        <v>10.92</v>
      </c>
      <c r="H1072" s="141">
        <f>G1072</f>
        <v>10.92</v>
      </c>
      <c r="I1072" s="141">
        <f>H1072</f>
        <v>10.92</v>
      </c>
      <c r="J1072" s="141">
        <f>G1072</f>
        <v>10.92</v>
      </c>
    </row>
    <row r="1073" spans="1:10" ht="45.75">
      <c r="A1073" s="133">
        <f t="shared" si="39"/>
        <v>539</v>
      </c>
      <c r="B1073" s="137" t="s">
        <v>224</v>
      </c>
      <c r="C1073" s="142">
        <v>340</v>
      </c>
      <c r="D1073" s="137" t="s">
        <v>553</v>
      </c>
      <c r="E1073" s="24" t="s">
        <v>18</v>
      </c>
      <c r="F1073" s="144">
        <v>51.04</v>
      </c>
      <c r="G1073" s="139">
        <f>F1073/4</f>
        <v>12.76</v>
      </c>
      <c r="H1073" s="141">
        <f>G1073</f>
        <v>12.76</v>
      </c>
      <c r="I1073" s="141">
        <f>H1073</f>
        <v>12.76</v>
      </c>
      <c r="J1073" s="141">
        <f>G1073</f>
        <v>12.76</v>
      </c>
    </row>
    <row r="1074" spans="1:10" ht="45.75">
      <c r="A1074" s="133">
        <f t="shared" si="39"/>
        <v>540</v>
      </c>
      <c r="B1074" s="137" t="s">
        <v>224</v>
      </c>
      <c r="C1074" s="142">
        <v>340</v>
      </c>
      <c r="D1074" s="137" t="s">
        <v>512</v>
      </c>
      <c r="E1074" s="24" t="s">
        <v>18</v>
      </c>
      <c r="F1074" s="144">
        <f>4.83+10.01</f>
        <v>14.84</v>
      </c>
      <c r="G1074" s="139">
        <f>F1074/4</f>
        <v>3.71</v>
      </c>
      <c r="H1074" s="141">
        <f>G1074</f>
        <v>3.71</v>
      </c>
      <c r="I1074" s="141">
        <f>H1074</f>
        <v>3.71</v>
      </c>
      <c r="J1074" s="141">
        <f>G1074</f>
        <v>3.71</v>
      </c>
    </row>
    <row r="1075" spans="1:10" ht="45.75">
      <c r="A1075" s="133">
        <f t="shared" si="39"/>
        <v>541</v>
      </c>
      <c r="B1075" s="137" t="s">
        <v>224</v>
      </c>
      <c r="C1075" s="142">
        <v>340</v>
      </c>
      <c r="D1075" s="137" t="s">
        <v>507</v>
      </c>
      <c r="E1075" s="143" t="s">
        <v>508</v>
      </c>
      <c r="F1075" s="139">
        <f>10.08+13.86+55.44</f>
        <v>79.38</v>
      </c>
      <c r="G1075" s="139">
        <v>2.52</v>
      </c>
      <c r="H1075" s="139">
        <v>71.819999999999993</v>
      </c>
      <c r="I1075" s="139">
        <v>2.52</v>
      </c>
      <c r="J1075" s="139">
        <v>2.52</v>
      </c>
    </row>
    <row r="1076" spans="1:10" ht="43.5">
      <c r="A1076" s="133">
        <f t="shared" si="39"/>
        <v>542</v>
      </c>
      <c r="B1076" s="137"/>
      <c r="C1076" s="134"/>
      <c r="D1076" s="135" t="s">
        <v>585</v>
      </c>
      <c r="E1076" s="18"/>
      <c r="F1076" s="145"/>
      <c r="G1076" s="144"/>
      <c r="H1076" s="18"/>
      <c r="I1076" s="18"/>
      <c r="J1076" s="18"/>
    </row>
    <row r="1077" spans="1:10" ht="23.25">
      <c r="A1077" s="133">
        <f t="shared" si="39"/>
        <v>543</v>
      </c>
      <c r="B1077" s="137" t="s">
        <v>17</v>
      </c>
      <c r="C1077" s="138" t="s">
        <v>498</v>
      </c>
      <c r="D1077" s="137" t="s">
        <v>17</v>
      </c>
      <c r="E1077" s="10" t="s">
        <v>18</v>
      </c>
      <c r="F1077" s="139">
        <v>15.33</v>
      </c>
      <c r="G1077" s="139">
        <f>F1077</f>
        <v>15.33</v>
      </c>
      <c r="H1077" s="18"/>
      <c r="I1077" s="18"/>
      <c r="J1077" s="18"/>
    </row>
    <row r="1078" spans="1:10" ht="34.5">
      <c r="A1078" s="133">
        <f t="shared" si="39"/>
        <v>544</v>
      </c>
      <c r="B1078" s="137" t="s">
        <v>499</v>
      </c>
      <c r="C1078" s="138">
        <v>222</v>
      </c>
      <c r="D1078" s="137" t="s">
        <v>499</v>
      </c>
      <c r="E1078" s="10" t="s">
        <v>18</v>
      </c>
      <c r="F1078" s="139">
        <v>8</v>
      </c>
      <c r="G1078" s="10">
        <f>F1078/4</f>
        <v>2</v>
      </c>
      <c r="H1078" s="10">
        <f>G1078</f>
        <v>2</v>
      </c>
      <c r="I1078" s="10">
        <f>G1078</f>
        <v>2</v>
      </c>
      <c r="J1078" s="10">
        <f>G1078</f>
        <v>2</v>
      </c>
    </row>
    <row r="1079" spans="1:10" ht="23.25">
      <c r="A1079" s="133">
        <f t="shared" si="39"/>
        <v>545</v>
      </c>
      <c r="B1079" s="137" t="s">
        <v>62</v>
      </c>
      <c r="C1079" s="138">
        <v>223</v>
      </c>
      <c r="D1079" s="137" t="s">
        <v>21</v>
      </c>
      <c r="E1079" s="24" t="s">
        <v>18</v>
      </c>
      <c r="F1079" s="139">
        <v>155</v>
      </c>
      <c r="G1079" s="139">
        <f>F1079</f>
        <v>155</v>
      </c>
      <c r="H1079" s="18"/>
      <c r="I1079" s="18"/>
      <c r="J1079" s="18"/>
    </row>
    <row r="1080" spans="1:10" ht="23.25">
      <c r="A1080" s="133">
        <f t="shared" si="39"/>
        <v>546</v>
      </c>
      <c r="B1080" s="137" t="s">
        <v>62</v>
      </c>
      <c r="C1080" s="138" t="s">
        <v>500</v>
      </c>
      <c r="D1080" s="137" t="s">
        <v>126</v>
      </c>
      <c r="E1080" s="24" t="s">
        <v>18</v>
      </c>
      <c r="F1080" s="139">
        <v>118.2</v>
      </c>
      <c r="G1080" s="139">
        <f>F1080</f>
        <v>118.2</v>
      </c>
      <c r="H1080" s="139"/>
      <c r="I1080" s="18"/>
      <c r="J1080" s="18"/>
    </row>
    <row r="1081" spans="1:10" ht="45.75">
      <c r="A1081" s="133">
        <f t="shared" si="39"/>
        <v>547</v>
      </c>
      <c r="B1081" s="137" t="s">
        <v>75</v>
      </c>
      <c r="C1081" s="138" t="s">
        <v>502</v>
      </c>
      <c r="D1081" s="137" t="s">
        <v>75</v>
      </c>
      <c r="E1081" s="24" t="s">
        <v>18</v>
      </c>
      <c r="F1081" s="139">
        <v>51</v>
      </c>
      <c r="G1081" s="139">
        <f>F1081/4</f>
        <v>12.75</v>
      </c>
      <c r="H1081" s="140">
        <f>G1081</f>
        <v>12.75</v>
      </c>
      <c r="I1081" s="140">
        <f>G1081</f>
        <v>12.75</v>
      </c>
      <c r="J1081" s="140">
        <f>G1081</f>
        <v>12.75</v>
      </c>
    </row>
    <row r="1082" spans="1:10" ht="23.25">
      <c r="A1082" s="133">
        <f t="shared" si="39"/>
        <v>548</v>
      </c>
      <c r="B1082" s="137" t="s">
        <v>37</v>
      </c>
      <c r="C1082" s="138" t="s">
        <v>503</v>
      </c>
      <c r="D1082" s="137" t="s">
        <v>37</v>
      </c>
      <c r="E1082" s="10" t="s">
        <v>18</v>
      </c>
      <c r="F1082" s="139">
        <v>11.67</v>
      </c>
      <c r="G1082" s="139">
        <f>F1082/4</f>
        <v>2.9175</v>
      </c>
      <c r="H1082" s="141">
        <f>G1082</f>
        <v>2.9175</v>
      </c>
      <c r="I1082" s="141">
        <f>H1082</f>
        <v>2.9175</v>
      </c>
      <c r="J1082" s="141">
        <f>G1082</f>
        <v>2.9175</v>
      </c>
    </row>
    <row r="1083" spans="1:10" ht="45.75">
      <c r="A1083" s="133">
        <f t="shared" si="39"/>
        <v>549</v>
      </c>
      <c r="B1083" s="137" t="s">
        <v>224</v>
      </c>
      <c r="C1083" s="142">
        <v>310</v>
      </c>
      <c r="D1083" s="137" t="s">
        <v>537</v>
      </c>
      <c r="E1083" s="10" t="s">
        <v>18</v>
      </c>
      <c r="F1083" s="144">
        <v>83.98</v>
      </c>
      <c r="G1083" s="139"/>
      <c r="H1083" s="144">
        <v>83.98</v>
      </c>
      <c r="I1083" s="18"/>
      <c r="J1083" s="18"/>
    </row>
    <row r="1084" spans="1:10" ht="45.75">
      <c r="A1084" s="133">
        <f t="shared" si="39"/>
        <v>550</v>
      </c>
      <c r="B1084" s="137" t="s">
        <v>224</v>
      </c>
      <c r="C1084" s="142">
        <v>340</v>
      </c>
      <c r="D1084" s="137" t="s">
        <v>505</v>
      </c>
      <c r="E1084" s="24" t="s">
        <v>18</v>
      </c>
      <c r="F1084" s="144">
        <v>0.4</v>
      </c>
      <c r="G1084" s="139">
        <f>F1084/4</f>
        <v>0.1</v>
      </c>
      <c r="H1084" s="141">
        <f t="shared" ref="H1084:I1086" si="41">G1084</f>
        <v>0.1</v>
      </c>
      <c r="I1084" s="141">
        <f t="shared" si="41"/>
        <v>0.1</v>
      </c>
      <c r="J1084" s="141">
        <f>G1084</f>
        <v>0.1</v>
      </c>
    </row>
    <row r="1085" spans="1:10" ht="45.75">
      <c r="A1085" s="133">
        <f t="shared" si="39"/>
        <v>551</v>
      </c>
      <c r="B1085" s="137" t="s">
        <v>224</v>
      </c>
      <c r="C1085" s="142">
        <v>340</v>
      </c>
      <c r="D1085" s="137" t="s">
        <v>512</v>
      </c>
      <c r="E1085" s="24" t="s">
        <v>18</v>
      </c>
      <c r="F1085" s="144">
        <v>7</v>
      </c>
      <c r="G1085" s="139">
        <f>F1085/4</f>
        <v>1.75</v>
      </c>
      <c r="H1085" s="141">
        <f t="shared" si="41"/>
        <v>1.75</v>
      </c>
      <c r="I1085" s="141">
        <f t="shared" si="41"/>
        <v>1.75</v>
      </c>
      <c r="J1085" s="141">
        <f>G1085</f>
        <v>1.75</v>
      </c>
    </row>
    <row r="1086" spans="1:10" ht="45.75">
      <c r="A1086" s="133">
        <f t="shared" si="39"/>
        <v>552</v>
      </c>
      <c r="B1086" s="137" t="s">
        <v>224</v>
      </c>
      <c r="C1086" s="142">
        <v>340</v>
      </c>
      <c r="D1086" s="137" t="s">
        <v>225</v>
      </c>
      <c r="E1086" s="24" t="s">
        <v>18</v>
      </c>
      <c r="F1086" s="144">
        <v>24.37</v>
      </c>
      <c r="G1086" s="139">
        <f>F1086/4</f>
        <v>6.0925000000000002</v>
      </c>
      <c r="H1086" s="141">
        <f t="shared" si="41"/>
        <v>6.0925000000000002</v>
      </c>
      <c r="I1086" s="141">
        <f t="shared" si="41"/>
        <v>6.0925000000000002</v>
      </c>
      <c r="J1086" s="141">
        <f>G1086</f>
        <v>6.0925000000000002</v>
      </c>
    </row>
    <row r="1087" spans="1:10" ht="45.75">
      <c r="A1087" s="133">
        <f t="shared" si="39"/>
        <v>553</v>
      </c>
      <c r="B1087" s="137" t="s">
        <v>224</v>
      </c>
      <c r="C1087" s="138" t="s">
        <v>506</v>
      </c>
      <c r="D1087" s="137" t="s">
        <v>507</v>
      </c>
      <c r="E1087" s="143" t="s">
        <v>508</v>
      </c>
      <c r="F1087" s="139">
        <f>23.65+13.86+27.72</f>
        <v>65.22999999999999</v>
      </c>
      <c r="G1087" s="139">
        <v>5.9</v>
      </c>
      <c r="H1087" s="139">
        <v>47.48</v>
      </c>
      <c r="I1087" s="139">
        <v>5.9</v>
      </c>
      <c r="J1087" s="139">
        <v>5.9</v>
      </c>
    </row>
    <row r="1088" spans="1:10" ht="43.5">
      <c r="A1088" s="133">
        <f t="shared" si="39"/>
        <v>554</v>
      </c>
      <c r="B1088" s="137"/>
      <c r="C1088" s="134"/>
      <c r="D1088" s="135" t="s">
        <v>586</v>
      </c>
      <c r="E1088" s="18"/>
      <c r="F1088" s="145"/>
      <c r="G1088" s="139"/>
      <c r="H1088" s="139"/>
      <c r="I1088" s="139"/>
      <c r="J1088" s="139"/>
    </row>
    <row r="1089" spans="1:10" ht="23.25">
      <c r="A1089" s="133">
        <f t="shared" si="39"/>
        <v>555</v>
      </c>
      <c r="B1089" s="137" t="s">
        <v>17</v>
      </c>
      <c r="C1089" s="138" t="s">
        <v>498</v>
      </c>
      <c r="D1089" s="137" t="s">
        <v>17</v>
      </c>
      <c r="E1089" s="10" t="s">
        <v>18</v>
      </c>
      <c r="F1089" s="139">
        <v>14.28</v>
      </c>
      <c r="G1089" s="139">
        <f>F1089</f>
        <v>14.28</v>
      </c>
      <c r="H1089" s="18"/>
      <c r="I1089" s="18"/>
      <c r="J1089" s="18"/>
    </row>
    <row r="1090" spans="1:10" ht="34.5">
      <c r="A1090" s="133">
        <f t="shared" si="39"/>
        <v>556</v>
      </c>
      <c r="B1090" s="137" t="s">
        <v>499</v>
      </c>
      <c r="C1090" s="138">
        <v>222</v>
      </c>
      <c r="D1090" s="137" t="s">
        <v>499</v>
      </c>
      <c r="E1090" s="10" t="s">
        <v>18</v>
      </c>
      <c r="F1090" s="139">
        <v>8</v>
      </c>
      <c r="G1090" s="10">
        <f>F1090/4</f>
        <v>2</v>
      </c>
      <c r="H1090" s="10">
        <f>G1090</f>
        <v>2</v>
      </c>
      <c r="I1090" s="10">
        <f>G1090</f>
        <v>2</v>
      </c>
      <c r="J1090" s="10">
        <f>G1090</f>
        <v>2</v>
      </c>
    </row>
    <row r="1091" spans="1:10" ht="23.25">
      <c r="A1091" s="133">
        <f t="shared" si="39"/>
        <v>557</v>
      </c>
      <c r="B1091" s="137" t="s">
        <v>62</v>
      </c>
      <c r="C1091" s="138">
        <v>223</v>
      </c>
      <c r="D1091" s="137" t="s">
        <v>126</v>
      </c>
      <c r="E1091" s="24" t="s">
        <v>18</v>
      </c>
      <c r="F1091" s="139">
        <v>296</v>
      </c>
      <c r="G1091" s="139">
        <f>F1091</f>
        <v>296</v>
      </c>
      <c r="H1091" s="18"/>
      <c r="I1091" s="18"/>
      <c r="J1091" s="18"/>
    </row>
    <row r="1092" spans="1:10" ht="34.5">
      <c r="A1092" s="133">
        <f t="shared" si="39"/>
        <v>558</v>
      </c>
      <c r="B1092" s="137" t="s">
        <v>62</v>
      </c>
      <c r="C1092" s="138" t="s">
        <v>500</v>
      </c>
      <c r="D1092" s="137" t="s">
        <v>565</v>
      </c>
      <c r="E1092" s="24" t="s">
        <v>18</v>
      </c>
      <c r="F1092" s="139">
        <v>361.5</v>
      </c>
      <c r="G1092" s="139">
        <f>F1092</f>
        <v>361.5</v>
      </c>
      <c r="H1092" s="18"/>
      <c r="I1092" s="18"/>
      <c r="J1092" s="18"/>
    </row>
    <row r="1093" spans="1:10" ht="45.75">
      <c r="A1093" s="133">
        <f t="shared" si="39"/>
        <v>559</v>
      </c>
      <c r="B1093" s="137" t="s">
        <v>75</v>
      </c>
      <c r="C1093" s="138" t="s">
        <v>502</v>
      </c>
      <c r="D1093" s="137" t="s">
        <v>75</v>
      </c>
      <c r="E1093" s="24" t="s">
        <v>18</v>
      </c>
      <c r="F1093" s="139">
        <v>55.9</v>
      </c>
      <c r="G1093" s="139">
        <f>F1093/4</f>
        <v>13.975</v>
      </c>
      <c r="H1093" s="140">
        <f>G1093</f>
        <v>13.975</v>
      </c>
      <c r="I1093" s="140">
        <f>G1093</f>
        <v>13.975</v>
      </c>
      <c r="J1093" s="140">
        <f>G1093</f>
        <v>13.975</v>
      </c>
    </row>
    <row r="1094" spans="1:10" ht="23.25">
      <c r="A1094" s="133">
        <f t="shared" si="39"/>
        <v>560</v>
      </c>
      <c r="B1094" s="137" t="s">
        <v>37</v>
      </c>
      <c r="C1094" s="138" t="s">
        <v>503</v>
      </c>
      <c r="D1094" s="137" t="s">
        <v>37</v>
      </c>
      <c r="E1094" s="24" t="s">
        <v>18</v>
      </c>
      <c r="F1094" s="139">
        <v>71.959999999999994</v>
      </c>
      <c r="G1094" s="139">
        <f>F1094/4</f>
        <v>17.989999999999998</v>
      </c>
      <c r="H1094" s="141">
        <f>G1094</f>
        <v>17.989999999999998</v>
      </c>
      <c r="I1094" s="141">
        <f>H1094</f>
        <v>17.989999999999998</v>
      </c>
      <c r="J1094" s="141">
        <f>G1094</f>
        <v>17.989999999999998</v>
      </c>
    </row>
    <row r="1095" spans="1:10" ht="45.75">
      <c r="A1095" s="133">
        <f t="shared" si="39"/>
        <v>561</v>
      </c>
      <c r="B1095" s="137" t="s">
        <v>224</v>
      </c>
      <c r="C1095" s="142">
        <v>310</v>
      </c>
      <c r="D1095" s="137" t="s">
        <v>537</v>
      </c>
      <c r="E1095" s="24" t="s">
        <v>18</v>
      </c>
      <c r="F1095" s="144">
        <v>39.96</v>
      </c>
      <c r="G1095" s="139"/>
      <c r="H1095" s="144">
        <v>39.96</v>
      </c>
      <c r="I1095" s="18"/>
      <c r="J1095" s="18"/>
    </row>
    <row r="1096" spans="1:10" ht="45.75">
      <c r="A1096" s="133">
        <f t="shared" si="39"/>
        <v>562</v>
      </c>
      <c r="B1096" s="137" t="s">
        <v>224</v>
      </c>
      <c r="C1096" s="142">
        <v>340</v>
      </c>
      <c r="D1096" s="137" t="s">
        <v>544</v>
      </c>
      <c r="E1096" s="18" t="s">
        <v>508</v>
      </c>
      <c r="F1096" s="144">
        <v>630</v>
      </c>
      <c r="G1096" s="139">
        <f>F1096/4</f>
        <v>157.5</v>
      </c>
      <c r="H1096" s="139">
        <f>G1096</f>
        <v>157.5</v>
      </c>
      <c r="I1096" s="139">
        <f>H1096</f>
        <v>157.5</v>
      </c>
      <c r="J1096" s="139">
        <f>I1096</f>
        <v>157.5</v>
      </c>
    </row>
    <row r="1097" spans="1:10" ht="45.75">
      <c r="A1097" s="133">
        <f t="shared" si="39"/>
        <v>563</v>
      </c>
      <c r="B1097" s="137" t="s">
        <v>224</v>
      </c>
      <c r="C1097" s="142">
        <v>340</v>
      </c>
      <c r="D1097" s="137" t="s">
        <v>505</v>
      </c>
      <c r="E1097" s="24" t="s">
        <v>18</v>
      </c>
      <c r="F1097" s="144">
        <v>1.1000000000000001</v>
      </c>
      <c r="G1097" s="139">
        <f>F1097/4</f>
        <v>0.27500000000000002</v>
      </c>
      <c r="H1097" s="141">
        <f t="shared" ref="H1097:I1099" si="42">G1097</f>
        <v>0.27500000000000002</v>
      </c>
      <c r="I1097" s="141">
        <f t="shared" si="42"/>
        <v>0.27500000000000002</v>
      </c>
      <c r="J1097" s="141">
        <f>G1097</f>
        <v>0.27500000000000002</v>
      </c>
    </row>
    <row r="1098" spans="1:10" ht="45.75">
      <c r="A1098" s="133">
        <f t="shared" si="39"/>
        <v>564</v>
      </c>
      <c r="B1098" s="137" t="s">
        <v>224</v>
      </c>
      <c r="C1098" s="142">
        <v>340</v>
      </c>
      <c r="D1098" s="137" t="s">
        <v>512</v>
      </c>
      <c r="E1098" s="24" t="s">
        <v>18</v>
      </c>
      <c r="F1098" s="144">
        <v>17</v>
      </c>
      <c r="G1098" s="139">
        <f>F1098/4</f>
        <v>4.25</v>
      </c>
      <c r="H1098" s="141">
        <f t="shared" si="42"/>
        <v>4.25</v>
      </c>
      <c r="I1098" s="141">
        <f t="shared" si="42"/>
        <v>4.25</v>
      </c>
      <c r="J1098" s="141">
        <f>G1098</f>
        <v>4.25</v>
      </c>
    </row>
    <row r="1099" spans="1:10" ht="45.75">
      <c r="A1099" s="133">
        <f t="shared" si="39"/>
        <v>565</v>
      </c>
      <c r="B1099" s="137" t="s">
        <v>224</v>
      </c>
      <c r="C1099" s="142">
        <v>340</v>
      </c>
      <c r="D1099" s="137" t="s">
        <v>225</v>
      </c>
      <c r="E1099" s="24" t="s">
        <v>18</v>
      </c>
      <c r="F1099" s="144">
        <v>35.35</v>
      </c>
      <c r="G1099" s="139">
        <f>F1099/4</f>
        <v>8.8375000000000004</v>
      </c>
      <c r="H1099" s="141">
        <f t="shared" si="42"/>
        <v>8.8375000000000004</v>
      </c>
      <c r="I1099" s="141">
        <f t="shared" si="42"/>
        <v>8.8375000000000004</v>
      </c>
      <c r="J1099" s="141">
        <f>G1099</f>
        <v>8.8375000000000004</v>
      </c>
    </row>
    <row r="1100" spans="1:10" ht="45.75">
      <c r="A1100" s="133">
        <f t="shared" si="39"/>
        <v>566</v>
      </c>
      <c r="B1100" s="137" t="s">
        <v>224</v>
      </c>
      <c r="C1100" s="138" t="s">
        <v>506</v>
      </c>
      <c r="D1100" s="137" t="s">
        <v>507</v>
      </c>
      <c r="E1100" s="143" t="s">
        <v>508</v>
      </c>
      <c r="F1100" s="139">
        <v>55.44</v>
      </c>
      <c r="G1100" s="139"/>
      <c r="H1100" s="139">
        <v>55.44</v>
      </c>
      <c r="I1100" s="139"/>
      <c r="J1100" s="139"/>
    </row>
    <row r="1101" spans="1:10" ht="33">
      <c r="A1101" s="133">
        <f t="shared" si="39"/>
        <v>567</v>
      </c>
      <c r="B1101" s="137"/>
      <c r="C1101" s="134"/>
      <c r="D1101" s="135" t="s">
        <v>587</v>
      </c>
      <c r="E1101" s="18"/>
      <c r="F1101" s="144"/>
      <c r="G1101" s="139"/>
      <c r="H1101" s="139"/>
      <c r="I1101" s="139"/>
      <c r="J1101" s="139"/>
    </row>
    <row r="1102" spans="1:10" ht="23.25">
      <c r="A1102" s="133">
        <f t="shared" si="39"/>
        <v>568</v>
      </c>
      <c r="B1102" s="137" t="s">
        <v>17</v>
      </c>
      <c r="C1102" s="138" t="s">
        <v>498</v>
      </c>
      <c r="D1102" s="137" t="s">
        <v>17</v>
      </c>
      <c r="E1102" s="10" t="s">
        <v>18</v>
      </c>
      <c r="F1102" s="139">
        <v>13.08</v>
      </c>
      <c r="G1102" s="139">
        <f>F1102</f>
        <v>13.08</v>
      </c>
      <c r="H1102" s="18"/>
      <c r="I1102" s="18"/>
      <c r="J1102" s="18"/>
    </row>
    <row r="1103" spans="1:10" ht="34.5">
      <c r="A1103" s="133">
        <f t="shared" si="39"/>
        <v>569</v>
      </c>
      <c r="B1103" s="137" t="s">
        <v>499</v>
      </c>
      <c r="C1103" s="138">
        <v>222</v>
      </c>
      <c r="D1103" s="137" t="s">
        <v>499</v>
      </c>
      <c r="E1103" s="10" t="s">
        <v>18</v>
      </c>
      <c r="F1103" s="139">
        <v>8</v>
      </c>
      <c r="G1103" s="10">
        <f>F1103/4</f>
        <v>2</v>
      </c>
      <c r="H1103" s="10">
        <f>G1103</f>
        <v>2</v>
      </c>
      <c r="I1103" s="10">
        <f>G1103</f>
        <v>2</v>
      </c>
      <c r="J1103" s="10">
        <f>G1103</f>
        <v>2</v>
      </c>
    </row>
    <row r="1104" spans="1:10" ht="23.25">
      <c r="A1104" s="133">
        <f t="shared" si="39"/>
        <v>570</v>
      </c>
      <c r="B1104" s="137" t="s">
        <v>62</v>
      </c>
      <c r="C1104" s="138">
        <v>223</v>
      </c>
      <c r="D1104" s="137" t="s">
        <v>126</v>
      </c>
      <c r="E1104" s="24" t="s">
        <v>18</v>
      </c>
      <c r="F1104" s="139">
        <v>205</v>
      </c>
      <c r="G1104" s="139">
        <f>F1104</f>
        <v>205</v>
      </c>
      <c r="H1104" s="18"/>
      <c r="I1104" s="18"/>
      <c r="J1104" s="18"/>
    </row>
    <row r="1105" spans="1:10" ht="23.25">
      <c r="A1105" s="133">
        <f t="shared" si="39"/>
        <v>571</v>
      </c>
      <c r="B1105" s="137" t="s">
        <v>62</v>
      </c>
      <c r="C1105" s="138">
        <v>223</v>
      </c>
      <c r="D1105" s="137" t="s">
        <v>21</v>
      </c>
      <c r="E1105" s="24" t="s">
        <v>18</v>
      </c>
      <c r="F1105" s="139">
        <v>98.41</v>
      </c>
      <c r="G1105" s="139">
        <f>F1105</f>
        <v>98.41</v>
      </c>
      <c r="H1105" s="18"/>
      <c r="I1105" s="18"/>
      <c r="J1105" s="18"/>
    </row>
    <row r="1106" spans="1:10" ht="23.25">
      <c r="A1106" s="133">
        <f t="shared" si="39"/>
        <v>572</v>
      </c>
      <c r="B1106" s="137" t="s">
        <v>62</v>
      </c>
      <c r="C1106" s="138">
        <v>223</v>
      </c>
      <c r="D1106" s="137" t="s">
        <v>412</v>
      </c>
      <c r="E1106" s="24" t="s">
        <v>18</v>
      </c>
      <c r="F1106" s="139">
        <v>4.92</v>
      </c>
      <c r="G1106" s="139">
        <f>F1106</f>
        <v>4.92</v>
      </c>
      <c r="H1106" s="139"/>
      <c r="I1106" s="139"/>
      <c r="J1106" s="139"/>
    </row>
    <row r="1107" spans="1:10" ht="45.75">
      <c r="A1107" s="133">
        <f t="shared" si="39"/>
        <v>573</v>
      </c>
      <c r="B1107" s="137" t="s">
        <v>75</v>
      </c>
      <c r="C1107" s="138" t="s">
        <v>502</v>
      </c>
      <c r="D1107" s="137" t="s">
        <v>75</v>
      </c>
      <c r="E1107" s="24" t="s">
        <v>18</v>
      </c>
      <c r="F1107" s="139">
        <v>61</v>
      </c>
      <c r="G1107" s="139">
        <f>F1107/4</f>
        <v>15.25</v>
      </c>
      <c r="H1107" s="140">
        <f>G1107</f>
        <v>15.25</v>
      </c>
      <c r="I1107" s="140">
        <f>G1107</f>
        <v>15.25</v>
      </c>
      <c r="J1107" s="140">
        <f>G1107</f>
        <v>15.25</v>
      </c>
    </row>
    <row r="1108" spans="1:10" ht="23.25">
      <c r="A1108" s="133">
        <f t="shared" si="39"/>
        <v>574</v>
      </c>
      <c r="B1108" s="137" t="s">
        <v>37</v>
      </c>
      <c r="C1108" s="138" t="s">
        <v>503</v>
      </c>
      <c r="D1108" s="137" t="s">
        <v>37</v>
      </c>
      <c r="E1108" s="10" t="s">
        <v>18</v>
      </c>
      <c r="F1108" s="139">
        <v>22.28</v>
      </c>
      <c r="G1108" s="139">
        <f>F1108/4</f>
        <v>5.57</v>
      </c>
      <c r="H1108" s="141">
        <f>G1108</f>
        <v>5.57</v>
      </c>
      <c r="I1108" s="141">
        <f>H1108</f>
        <v>5.57</v>
      </c>
      <c r="J1108" s="141">
        <f>G1108</f>
        <v>5.57</v>
      </c>
    </row>
    <row r="1109" spans="1:10" ht="34.5">
      <c r="A1109" s="133">
        <f t="shared" si="39"/>
        <v>575</v>
      </c>
      <c r="B1109" s="137" t="s">
        <v>37</v>
      </c>
      <c r="C1109" s="138">
        <v>226</v>
      </c>
      <c r="D1109" s="137" t="s">
        <v>588</v>
      </c>
      <c r="E1109" s="18" t="s">
        <v>47</v>
      </c>
      <c r="F1109" s="139">
        <v>1200</v>
      </c>
      <c r="G1109" s="139"/>
      <c r="H1109" s="18">
        <v>1200</v>
      </c>
      <c r="I1109" s="18"/>
      <c r="J1109" s="18"/>
    </row>
    <row r="1110" spans="1:10" ht="45.75">
      <c r="A1110" s="133">
        <f t="shared" si="39"/>
        <v>576</v>
      </c>
      <c r="B1110" s="137" t="s">
        <v>224</v>
      </c>
      <c r="C1110" s="142">
        <v>310</v>
      </c>
      <c r="D1110" s="137" t="s">
        <v>537</v>
      </c>
      <c r="E1110" s="18" t="s">
        <v>18</v>
      </c>
      <c r="F1110" s="144">
        <v>22.2</v>
      </c>
      <c r="G1110" s="18"/>
      <c r="H1110" s="144">
        <v>22.2</v>
      </c>
      <c r="I1110" s="18"/>
      <c r="J1110" s="18"/>
    </row>
    <row r="1111" spans="1:10" ht="45.75">
      <c r="A1111" s="133">
        <f t="shared" si="39"/>
        <v>577</v>
      </c>
      <c r="B1111" s="137" t="s">
        <v>224</v>
      </c>
      <c r="C1111" s="142">
        <v>340</v>
      </c>
      <c r="D1111" s="137" t="s">
        <v>539</v>
      </c>
      <c r="E1111" s="18" t="s">
        <v>18</v>
      </c>
      <c r="F1111" s="144">
        <v>100</v>
      </c>
      <c r="G1111" s="144">
        <f>F1111/4</f>
        <v>25</v>
      </c>
      <c r="H1111" s="148">
        <f>G1111</f>
        <v>25</v>
      </c>
      <c r="I1111" s="148">
        <f>G1111</f>
        <v>25</v>
      </c>
      <c r="J1111" s="148">
        <f>G1111</f>
        <v>25</v>
      </c>
    </row>
    <row r="1112" spans="1:10" ht="45.75">
      <c r="A1112" s="133">
        <f t="shared" si="39"/>
        <v>578</v>
      </c>
      <c r="B1112" s="137" t="s">
        <v>224</v>
      </c>
      <c r="C1112" s="142">
        <v>340</v>
      </c>
      <c r="D1112" s="137" t="s">
        <v>512</v>
      </c>
      <c r="E1112" s="24" t="s">
        <v>18</v>
      </c>
      <c r="F1112" s="144">
        <v>12.6</v>
      </c>
      <c r="G1112" s="139">
        <f>F1112/4</f>
        <v>3.15</v>
      </c>
      <c r="H1112" s="141">
        <f>G1112</f>
        <v>3.15</v>
      </c>
      <c r="I1112" s="141">
        <f>H1112</f>
        <v>3.15</v>
      </c>
      <c r="J1112" s="141">
        <f>G1112</f>
        <v>3.15</v>
      </c>
    </row>
    <row r="1113" spans="1:10" ht="45.75">
      <c r="A1113" s="133">
        <f t="shared" ref="A1113:A1147" si="43">A1112+1</f>
        <v>579</v>
      </c>
      <c r="B1113" s="137" t="s">
        <v>224</v>
      </c>
      <c r="C1113" s="142">
        <v>340</v>
      </c>
      <c r="D1113" s="137" t="s">
        <v>550</v>
      </c>
      <c r="E1113" s="24" t="s">
        <v>18</v>
      </c>
      <c r="F1113" s="144">
        <v>10</v>
      </c>
      <c r="G1113" s="139">
        <f>F1113/4</f>
        <v>2.5</v>
      </c>
      <c r="H1113" s="141">
        <f>G1113</f>
        <v>2.5</v>
      </c>
      <c r="I1113" s="141">
        <f>H1113</f>
        <v>2.5</v>
      </c>
      <c r="J1113" s="141">
        <f>G1113</f>
        <v>2.5</v>
      </c>
    </row>
    <row r="1114" spans="1:10" ht="45.75">
      <c r="A1114" s="133">
        <f t="shared" si="43"/>
        <v>580</v>
      </c>
      <c r="B1114" s="137" t="s">
        <v>224</v>
      </c>
      <c r="C1114" s="142">
        <v>340</v>
      </c>
      <c r="D1114" s="137" t="s">
        <v>225</v>
      </c>
      <c r="E1114" s="24" t="s">
        <v>18</v>
      </c>
      <c r="F1114" s="144">
        <v>14.21</v>
      </c>
      <c r="G1114" s="139">
        <f>F1114/4</f>
        <v>3.5525000000000002</v>
      </c>
      <c r="H1114" s="141">
        <f>G1114</f>
        <v>3.5525000000000002</v>
      </c>
      <c r="I1114" s="141">
        <f>H1114</f>
        <v>3.5525000000000002</v>
      </c>
      <c r="J1114" s="141">
        <f>G1114</f>
        <v>3.5525000000000002</v>
      </c>
    </row>
    <row r="1115" spans="1:10" ht="45.75">
      <c r="A1115" s="133">
        <f t="shared" si="43"/>
        <v>581</v>
      </c>
      <c r="B1115" s="137" t="s">
        <v>224</v>
      </c>
      <c r="C1115" s="142">
        <v>340</v>
      </c>
      <c r="D1115" s="137" t="s">
        <v>505</v>
      </c>
      <c r="E1115" s="24" t="s">
        <v>18</v>
      </c>
      <c r="F1115" s="144">
        <v>0.6</v>
      </c>
      <c r="G1115" s="139">
        <f>F1115/4</f>
        <v>0.15</v>
      </c>
      <c r="H1115" s="141">
        <f>G1115</f>
        <v>0.15</v>
      </c>
      <c r="I1115" s="141">
        <f>H1115</f>
        <v>0.15</v>
      </c>
      <c r="J1115" s="141">
        <f>G1115</f>
        <v>0.15</v>
      </c>
    </row>
    <row r="1116" spans="1:10" ht="45.75">
      <c r="A1116" s="133">
        <f t="shared" si="43"/>
        <v>582</v>
      </c>
      <c r="B1116" s="137" t="s">
        <v>224</v>
      </c>
      <c r="C1116" s="138" t="s">
        <v>506</v>
      </c>
      <c r="D1116" s="137" t="s">
        <v>507</v>
      </c>
      <c r="E1116" s="143" t="s">
        <v>508</v>
      </c>
      <c r="F1116" s="139">
        <v>27.72</v>
      </c>
      <c r="G1116" s="139"/>
      <c r="H1116" s="139">
        <v>27.72</v>
      </c>
      <c r="I1116" s="139"/>
      <c r="J1116" s="139"/>
    </row>
    <row r="1117" spans="1:10" ht="22.5">
      <c r="A1117" s="133">
        <f t="shared" si="43"/>
        <v>583</v>
      </c>
      <c r="B1117" s="18"/>
      <c r="C1117" s="134"/>
      <c r="D1117" s="135" t="s">
        <v>589</v>
      </c>
      <c r="E1117" s="18"/>
      <c r="F1117" s="145"/>
      <c r="G1117" s="18"/>
      <c r="H1117" s="18"/>
      <c r="I1117" s="18"/>
      <c r="J1117" s="18"/>
    </row>
    <row r="1118" spans="1:10" ht="23.25">
      <c r="A1118" s="133">
        <f t="shared" si="43"/>
        <v>584</v>
      </c>
      <c r="B1118" s="137" t="s">
        <v>17</v>
      </c>
      <c r="C1118" s="138" t="s">
        <v>498</v>
      </c>
      <c r="D1118" s="137" t="s">
        <v>17</v>
      </c>
      <c r="E1118" s="10" t="s">
        <v>18</v>
      </c>
      <c r="F1118" s="139">
        <v>3.7</v>
      </c>
      <c r="G1118" s="139">
        <f>F1118</f>
        <v>3.7</v>
      </c>
      <c r="H1118" s="18"/>
      <c r="I1118" s="18"/>
      <c r="J1118" s="18"/>
    </row>
    <row r="1119" spans="1:10" ht="34.5">
      <c r="A1119" s="133">
        <f t="shared" si="43"/>
        <v>585</v>
      </c>
      <c r="B1119" s="137" t="s">
        <v>499</v>
      </c>
      <c r="C1119" s="138">
        <v>222</v>
      </c>
      <c r="D1119" s="137" t="s">
        <v>499</v>
      </c>
      <c r="E1119" s="10" t="s">
        <v>18</v>
      </c>
      <c r="F1119" s="139">
        <v>1</v>
      </c>
      <c r="G1119" s="10">
        <f>F1119/4</f>
        <v>0.25</v>
      </c>
      <c r="H1119" s="10">
        <f>G1119</f>
        <v>0.25</v>
      </c>
      <c r="I1119" s="10">
        <f>G1119</f>
        <v>0.25</v>
      </c>
      <c r="J1119" s="10">
        <f>G1119</f>
        <v>0.25</v>
      </c>
    </row>
    <row r="1120" spans="1:10" ht="23.25">
      <c r="A1120" s="133">
        <f t="shared" si="43"/>
        <v>586</v>
      </c>
      <c r="B1120" s="137" t="s">
        <v>62</v>
      </c>
      <c r="C1120" s="138">
        <v>223</v>
      </c>
      <c r="D1120" s="137" t="s">
        <v>126</v>
      </c>
      <c r="E1120" s="24" t="s">
        <v>18</v>
      </c>
      <c r="F1120" s="139">
        <v>28</v>
      </c>
      <c r="G1120" s="139">
        <f>F1120</f>
        <v>28</v>
      </c>
      <c r="H1120" s="18"/>
      <c r="I1120" s="18"/>
      <c r="J1120" s="18"/>
    </row>
    <row r="1121" spans="1:10" ht="23.25">
      <c r="A1121" s="133">
        <f t="shared" si="43"/>
        <v>587</v>
      </c>
      <c r="B1121" s="137" t="s">
        <v>62</v>
      </c>
      <c r="C1121" s="138">
        <v>223</v>
      </c>
      <c r="D1121" s="137" t="s">
        <v>218</v>
      </c>
      <c r="E1121" s="24" t="s">
        <v>18</v>
      </c>
      <c r="F1121" s="139">
        <v>229.65</v>
      </c>
      <c r="G1121" s="139">
        <f>F1121</f>
        <v>229.65</v>
      </c>
      <c r="H1121" s="18"/>
      <c r="I1121" s="18"/>
      <c r="J1121" s="18"/>
    </row>
    <row r="1122" spans="1:10" ht="57">
      <c r="A1122" s="133">
        <f t="shared" si="43"/>
        <v>588</v>
      </c>
      <c r="B1122" s="137" t="s">
        <v>62</v>
      </c>
      <c r="C1122" s="138" t="s">
        <v>500</v>
      </c>
      <c r="D1122" s="137" t="s">
        <v>569</v>
      </c>
      <c r="E1122" s="24" t="s">
        <v>18</v>
      </c>
      <c r="F1122" s="139">
        <v>6.96</v>
      </c>
      <c r="G1122" s="139">
        <f>F1122</f>
        <v>6.96</v>
      </c>
      <c r="H1122" s="18"/>
      <c r="I1122" s="18"/>
      <c r="J1122" s="18"/>
    </row>
    <row r="1123" spans="1:10" ht="23.25">
      <c r="A1123" s="133">
        <f t="shared" si="43"/>
        <v>589</v>
      </c>
      <c r="B1123" s="137" t="s">
        <v>62</v>
      </c>
      <c r="C1123" s="138">
        <v>223</v>
      </c>
      <c r="D1123" s="137" t="s">
        <v>590</v>
      </c>
      <c r="E1123" s="24" t="s">
        <v>18</v>
      </c>
      <c r="F1123" s="139">
        <v>4.05</v>
      </c>
      <c r="G1123" s="139">
        <f>F1123</f>
        <v>4.05</v>
      </c>
      <c r="H1123" s="18"/>
      <c r="I1123" s="18"/>
      <c r="J1123" s="18"/>
    </row>
    <row r="1124" spans="1:10" ht="45.75">
      <c r="A1124" s="133">
        <f t="shared" si="43"/>
        <v>590</v>
      </c>
      <c r="B1124" s="137" t="s">
        <v>75</v>
      </c>
      <c r="C1124" s="138" t="s">
        <v>502</v>
      </c>
      <c r="D1124" s="137" t="s">
        <v>75</v>
      </c>
      <c r="E1124" s="18" t="s">
        <v>18</v>
      </c>
      <c r="F1124" s="139">
        <v>32.049999999999997</v>
      </c>
      <c r="G1124" s="139">
        <f>F1124/4</f>
        <v>8.0124999999999993</v>
      </c>
      <c r="H1124" s="140">
        <f>G1124</f>
        <v>8.0124999999999993</v>
      </c>
      <c r="I1124" s="140">
        <f>G1124</f>
        <v>8.0124999999999993</v>
      </c>
      <c r="J1124" s="140">
        <f>G1124</f>
        <v>8.0124999999999993</v>
      </c>
    </row>
    <row r="1125" spans="1:10" ht="23.25">
      <c r="A1125" s="133">
        <f t="shared" si="43"/>
        <v>591</v>
      </c>
      <c r="B1125" s="137" t="s">
        <v>37</v>
      </c>
      <c r="C1125" s="138" t="s">
        <v>503</v>
      </c>
      <c r="D1125" s="137" t="s">
        <v>37</v>
      </c>
      <c r="E1125" s="10" t="s">
        <v>18</v>
      </c>
      <c r="F1125" s="139">
        <v>20.7</v>
      </c>
      <c r="G1125" s="139">
        <f>F1125/4</f>
        <v>5.1749999999999998</v>
      </c>
      <c r="H1125" s="141">
        <f>G1125</f>
        <v>5.1749999999999998</v>
      </c>
      <c r="I1125" s="141">
        <f>H1125</f>
        <v>5.1749999999999998</v>
      </c>
      <c r="J1125" s="141">
        <f>G1125</f>
        <v>5.1749999999999998</v>
      </c>
    </row>
    <row r="1126" spans="1:10" ht="45.75">
      <c r="A1126" s="133">
        <f t="shared" si="43"/>
        <v>592</v>
      </c>
      <c r="B1126" s="137" t="s">
        <v>224</v>
      </c>
      <c r="C1126" s="142">
        <v>340</v>
      </c>
      <c r="D1126" s="137" t="s">
        <v>225</v>
      </c>
      <c r="E1126" s="24" t="s">
        <v>508</v>
      </c>
      <c r="F1126" s="144">
        <v>10</v>
      </c>
      <c r="G1126" s="139">
        <f>F1126/4</f>
        <v>2.5</v>
      </c>
      <c r="H1126" s="141">
        <f>G1126</f>
        <v>2.5</v>
      </c>
      <c r="I1126" s="141">
        <f>H1126</f>
        <v>2.5</v>
      </c>
      <c r="J1126" s="141">
        <f>G1126</f>
        <v>2.5</v>
      </c>
    </row>
    <row r="1127" spans="1:10" ht="45.75">
      <c r="A1127" s="133">
        <f t="shared" si="43"/>
        <v>593</v>
      </c>
      <c r="B1127" s="137" t="s">
        <v>224</v>
      </c>
      <c r="C1127" s="142">
        <v>340</v>
      </c>
      <c r="D1127" s="137" t="s">
        <v>550</v>
      </c>
      <c r="E1127" s="24" t="s">
        <v>18</v>
      </c>
      <c r="F1127" s="144">
        <v>30</v>
      </c>
      <c r="G1127" s="139">
        <f>F1127/4</f>
        <v>7.5</v>
      </c>
      <c r="H1127" s="141">
        <f>G1127</f>
        <v>7.5</v>
      </c>
      <c r="I1127" s="141">
        <f>H1127</f>
        <v>7.5</v>
      </c>
      <c r="J1127" s="141">
        <f>G1127</f>
        <v>7.5</v>
      </c>
    </row>
    <row r="1128" spans="1:10" ht="45.75">
      <c r="A1128" s="133">
        <f t="shared" si="43"/>
        <v>594</v>
      </c>
      <c r="B1128" s="137" t="s">
        <v>224</v>
      </c>
      <c r="C1128" s="138" t="s">
        <v>506</v>
      </c>
      <c r="D1128" s="137" t="s">
        <v>539</v>
      </c>
      <c r="E1128" s="24" t="s">
        <v>18</v>
      </c>
      <c r="F1128" s="139">
        <v>229.76</v>
      </c>
      <c r="G1128" s="144">
        <f>F1128/4</f>
        <v>57.44</v>
      </c>
      <c r="H1128" s="148">
        <f>G1128</f>
        <v>57.44</v>
      </c>
      <c r="I1128" s="148">
        <f>G1128</f>
        <v>57.44</v>
      </c>
      <c r="J1128" s="148">
        <f>G1128</f>
        <v>57.44</v>
      </c>
    </row>
    <row r="1129" spans="1:10" ht="22.5">
      <c r="A1129" s="133">
        <f t="shared" si="43"/>
        <v>595</v>
      </c>
      <c r="B1129" s="18"/>
      <c r="C1129" s="134"/>
      <c r="D1129" s="135" t="s">
        <v>591</v>
      </c>
      <c r="E1129" s="18"/>
      <c r="F1129" s="145"/>
      <c r="G1129" s="18"/>
      <c r="H1129" s="18"/>
      <c r="I1129" s="18"/>
      <c r="J1129" s="18"/>
    </row>
    <row r="1130" spans="1:10" ht="23.25">
      <c r="A1130" s="133">
        <f t="shared" si="43"/>
        <v>596</v>
      </c>
      <c r="B1130" s="137" t="s">
        <v>17</v>
      </c>
      <c r="C1130" s="138" t="s">
        <v>498</v>
      </c>
      <c r="D1130" s="137" t="s">
        <v>17</v>
      </c>
      <c r="E1130" s="10" t="s">
        <v>18</v>
      </c>
      <c r="F1130" s="139">
        <v>14.3</v>
      </c>
      <c r="G1130" s="139">
        <f>F1130</f>
        <v>14.3</v>
      </c>
      <c r="H1130" s="18"/>
      <c r="I1130" s="18"/>
      <c r="J1130" s="18"/>
    </row>
    <row r="1131" spans="1:10" ht="34.5">
      <c r="A1131" s="133">
        <f t="shared" si="43"/>
        <v>597</v>
      </c>
      <c r="B1131" s="137" t="s">
        <v>499</v>
      </c>
      <c r="C1131" s="138">
        <v>222</v>
      </c>
      <c r="D1131" s="137" t="s">
        <v>499</v>
      </c>
      <c r="E1131" s="10" t="s">
        <v>18</v>
      </c>
      <c r="F1131" s="139">
        <v>1</v>
      </c>
      <c r="G1131" s="10">
        <f t="shared" ref="G1131:G1137" si="44">F1131/4</f>
        <v>0.25</v>
      </c>
      <c r="H1131" s="10">
        <f t="shared" ref="H1131:H1137" si="45">G1131</f>
        <v>0.25</v>
      </c>
      <c r="I1131" s="10">
        <f>G1131</f>
        <v>0.25</v>
      </c>
      <c r="J1131" s="10">
        <f t="shared" ref="J1131:J1137" si="46">G1131</f>
        <v>0.25</v>
      </c>
    </row>
    <row r="1132" spans="1:10" ht="45.75">
      <c r="A1132" s="133">
        <f t="shared" si="43"/>
        <v>598</v>
      </c>
      <c r="B1132" s="137" t="s">
        <v>75</v>
      </c>
      <c r="C1132" s="138" t="s">
        <v>502</v>
      </c>
      <c r="D1132" s="137" t="s">
        <v>75</v>
      </c>
      <c r="E1132" s="10" t="s">
        <v>18</v>
      </c>
      <c r="F1132" s="139">
        <v>19.8</v>
      </c>
      <c r="G1132" s="139">
        <f t="shared" si="44"/>
        <v>4.95</v>
      </c>
      <c r="H1132" s="140">
        <f t="shared" si="45"/>
        <v>4.95</v>
      </c>
      <c r="I1132" s="140">
        <f>G1132</f>
        <v>4.95</v>
      </c>
      <c r="J1132" s="140">
        <f t="shared" si="46"/>
        <v>4.95</v>
      </c>
    </row>
    <row r="1133" spans="1:10" ht="23.25">
      <c r="A1133" s="133">
        <f t="shared" si="43"/>
        <v>599</v>
      </c>
      <c r="B1133" s="137" t="s">
        <v>37</v>
      </c>
      <c r="C1133" s="138" t="s">
        <v>503</v>
      </c>
      <c r="D1133" s="137" t="s">
        <v>37</v>
      </c>
      <c r="E1133" s="10" t="s">
        <v>18</v>
      </c>
      <c r="F1133" s="139">
        <v>3</v>
      </c>
      <c r="G1133" s="139">
        <f t="shared" si="44"/>
        <v>0.75</v>
      </c>
      <c r="H1133" s="141">
        <f t="shared" si="45"/>
        <v>0.75</v>
      </c>
      <c r="I1133" s="141">
        <f>H1133</f>
        <v>0.75</v>
      </c>
      <c r="J1133" s="141">
        <f t="shared" si="46"/>
        <v>0.75</v>
      </c>
    </row>
    <row r="1134" spans="1:10" ht="45.75">
      <c r="A1134" s="133">
        <f t="shared" si="43"/>
        <v>600</v>
      </c>
      <c r="B1134" s="137" t="s">
        <v>224</v>
      </c>
      <c r="C1134" s="138">
        <v>340</v>
      </c>
      <c r="D1134" s="137" t="s">
        <v>225</v>
      </c>
      <c r="E1134" s="24" t="s">
        <v>508</v>
      </c>
      <c r="F1134" s="139">
        <v>17.5</v>
      </c>
      <c r="G1134" s="139">
        <f t="shared" si="44"/>
        <v>4.375</v>
      </c>
      <c r="H1134" s="141">
        <f t="shared" si="45"/>
        <v>4.375</v>
      </c>
      <c r="I1134" s="141">
        <f>H1134</f>
        <v>4.375</v>
      </c>
      <c r="J1134" s="141">
        <f t="shared" si="46"/>
        <v>4.375</v>
      </c>
    </row>
    <row r="1135" spans="1:10" ht="45.75">
      <c r="A1135" s="133">
        <f t="shared" si="43"/>
        <v>601</v>
      </c>
      <c r="B1135" s="137" t="s">
        <v>224</v>
      </c>
      <c r="C1135" s="138">
        <v>340</v>
      </c>
      <c r="D1135" s="137" t="s">
        <v>512</v>
      </c>
      <c r="E1135" s="24" t="s">
        <v>18</v>
      </c>
      <c r="F1135" s="139">
        <v>12.72</v>
      </c>
      <c r="G1135" s="139">
        <f t="shared" si="44"/>
        <v>3.18</v>
      </c>
      <c r="H1135" s="141">
        <f t="shared" si="45"/>
        <v>3.18</v>
      </c>
      <c r="I1135" s="141">
        <f>H1135</f>
        <v>3.18</v>
      </c>
      <c r="J1135" s="141">
        <f t="shared" si="46"/>
        <v>3.18</v>
      </c>
    </row>
    <row r="1136" spans="1:10" ht="45.75">
      <c r="A1136" s="133">
        <f t="shared" si="43"/>
        <v>602</v>
      </c>
      <c r="B1136" s="137" t="s">
        <v>224</v>
      </c>
      <c r="C1136" s="138" t="s">
        <v>506</v>
      </c>
      <c r="D1136" s="4" t="s">
        <v>592</v>
      </c>
      <c r="E1136" s="24" t="s">
        <v>18</v>
      </c>
      <c r="F1136" s="139">
        <v>76.5</v>
      </c>
      <c r="G1136" s="139">
        <f t="shared" si="44"/>
        <v>19.125</v>
      </c>
      <c r="H1136" s="141">
        <f t="shared" si="45"/>
        <v>19.125</v>
      </c>
      <c r="I1136" s="141">
        <f>H1136</f>
        <v>19.125</v>
      </c>
      <c r="J1136" s="141">
        <f t="shared" si="46"/>
        <v>19.125</v>
      </c>
    </row>
    <row r="1137" spans="1:10" ht="45.75">
      <c r="A1137" s="133">
        <f t="shared" si="43"/>
        <v>603</v>
      </c>
      <c r="B1137" s="137" t="s">
        <v>224</v>
      </c>
      <c r="C1137" s="138">
        <v>340</v>
      </c>
      <c r="D1137" s="4" t="s">
        <v>593</v>
      </c>
      <c r="E1137" s="24" t="s">
        <v>18</v>
      </c>
      <c r="F1137" s="139">
        <v>28.8</v>
      </c>
      <c r="G1137" s="139">
        <f t="shared" si="44"/>
        <v>7.2</v>
      </c>
      <c r="H1137" s="141">
        <f t="shared" si="45"/>
        <v>7.2</v>
      </c>
      <c r="I1137" s="141">
        <f>H1137</f>
        <v>7.2</v>
      </c>
      <c r="J1137" s="141">
        <f t="shared" si="46"/>
        <v>7.2</v>
      </c>
    </row>
    <row r="1138" spans="1:10" ht="96">
      <c r="A1138" s="133">
        <f t="shared" si="43"/>
        <v>604</v>
      </c>
      <c r="B1138" s="18"/>
      <c r="C1138" s="134"/>
      <c r="D1138" s="135" t="s">
        <v>594</v>
      </c>
      <c r="E1138" s="18"/>
      <c r="F1138" s="145"/>
      <c r="G1138" s="18"/>
      <c r="H1138" s="18"/>
      <c r="I1138" s="18"/>
      <c r="J1138" s="18"/>
    </row>
    <row r="1139" spans="1:10" ht="23.25">
      <c r="A1139" s="133">
        <f t="shared" si="43"/>
        <v>605</v>
      </c>
      <c r="B1139" s="137" t="s">
        <v>17</v>
      </c>
      <c r="C1139" s="138" t="s">
        <v>498</v>
      </c>
      <c r="D1139" s="137" t="s">
        <v>17</v>
      </c>
      <c r="E1139" s="10" t="s">
        <v>18</v>
      </c>
      <c r="F1139" s="139">
        <f>157.29+5+5</f>
        <v>167.29</v>
      </c>
      <c r="G1139" s="139">
        <f>F1139</f>
        <v>167.29</v>
      </c>
      <c r="H1139" s="18"/>
      <c r="I1139" s="18"/>
      <c r="J1139" s="18"/>
    </row>
    <row r="1140" spans="1:10" ht="34.5">
      <c r="A1140" s="133">
        <f t="shared" si="43"/>
        <v>606</v>
      </c>
      <c r="B1140" s="137" t="s">
        <v>499</v>
      </c>
      <c r="C1140" s="138">
        <v>222</v>
      </c>
      <c r="D1140" s="137" t="s">
        <v>499</v>
      </c>
      <c r="E1140" s="10" t="s">
        <v>18</v>
      </c>
      <c r="F1140" s="139">
        <f>3+4</f>
        <v>7</v>
      </c>
      <c r="G1140" s="10">
        <f>F1140/4</f>
        <v>1.75</v>
      </c>
      <c r="H1140" s="10">
        <f>G1140</f>
        <v>1.75</v>
      </c>
      <c r="I1140" s="10">
        <f>G1140</f>
        <v>1.75</v>
      </c>
      <c r="J1140" s="10">
        <f>G1140</f>
        <v>1.75</v>
      </c>
    </row>
    <row r="1141" spans="1:10" ht="23.25">
      <c r="A1141" s="133">
        <f t="shared" si="43"/>
        <v>607</v>
      </c>
      <c r="B1141" s="137" t="s">
        <v>62</v>
      </c>
      <c r="C1141" s="138" t="s">
        <v>500</v>
      </c>
      <c r="D1141" s="137" t="s">
        <v>126</v>
      </c>
      <c r="E1141" s="24" t="s">
        <v>18</v>
      </c>
      <c r="F1141" s="139">
        <v>30</v>
      </c>
      <c r="G1141" s="139">
        <f>F1141</f>
        <v>30</v>
      </c>
      <c r="H1141" s="18"/>
      <c r="I1141" s="18"/>
      <c r="J1141" s="18"/>
    </row>
    <row r="1142" spans="1:10" ht="68.25">
      <c r="A1142" s="133">
        <f t="shared" si="43"/>
        <v>608</v>
      </c>
      <c r="B1142" s="18"/>
      <c r="C1142" s="138">
        <v>224</v>
      </c>
      <c r="D1142" s="137" t="s">
        <v>261</v>
      </c>
      <c r="E1142" s="24" t="s">
        <v>18</v>
      </c>
      <c r="F1142" s="139">
        <v>12</v>
      </c>
      <c r="G1142" s="18"/>
      <c r="H1142" s="18"/>
      <c r="I1142" s="18"/>
      <c r="J1142" s="18"/>
    </row>
    <row r="1143" spans="1:10" ht="45.75">
      <c r="A1143" s="133">
        <f t="shared" si="43"/>
        <v>609</v>
      </c>
      <c r="B1143" s="137" t="s">
        <v>75</v>
      </c>
      <c r="C1143" s="138" t="s">
        <v>502</v>
      </c>
      <c r="D1143" s="137" t="s">
        <v>75</v>
      </c>
      <c r="E1143" s="24" t="s">
        <v>18</v>
      </c>
      <c r="F1143" s="139">
        <v>96</v>
      </c>
      <c r="G1143" s="139">
        <f>F1143/4</f>
        <v>24</v>
      </c>
      <c r="H1143" s="140">
        <f>G1143</f>
        <v>24</v>
      </c>
      <c r="I1143" s="140">
        <f>G1143</f>
        <v>24</v>
      </c>
      <c r="J1143" s="140">
        <f>G1143</f>
        <v>24</v>
      </c>
    </row>
    <row r="1144" spans="1:10" ht="23.25">
      <c r="A1144" s="133">
        <f t="shared" si="43"/>
        <v>610</v>
      </c>
      <c r="B1144" s="137" t="s">
        <v>37</v>
      </c>
      <c r="C1144" s="138" t="s">
        <v>503</v>
      </c>
      <c r="D1144" s="137" t="s">
        <v>37</v>
      </c>
      <c r="E1144" s="10" t="s">
        <v>18</v>
      </c>
      <c r="F1144" s="139">
        <f>93+5</f>
        <v>98</v>
      </c>
      <c r="G1144" s="139">
        <f>F1144/4</f>
        <v>24.5</v>
      </c>
      <c r="H1144" s="141">
        <f>G1144</f>
        <v>24.5</v>
      </c>
      <c r="I1144" s="141">
        <f>H1144</f>
        <v>24.5</v>
      </c>
      <c r="J1144" s="141">
        <f>G1144</f>
        <v>24.5</v>
      </c>
    </row>
    <row r="1145" spans="1:10" ht="45.75">
      <c r="A1145" s="133">
        <f t="shared" si="43"/>
        <v>611</v>
      </c>
      <c r="B1145" s="137" t="s">
        <v>224</v>
      </c>
      <c r="C1145" s="142">
        <v>310</v>
      </c>
      <c r="D1145" s="137" t="s">
        <v>537</v>
      </c>
      <c r="E1145" s="10" t="s">
        <v>18</v>
      </c>
      <c r="F1145" s="139">
        <f>30+13.7</f>
        <v>43.7</v>
      </c>
      <c r="G1145" s="18"/>
      <c r="H1145" s="18"/>
      <c r="I1145" s="18"/>
      <c r="J1145" s="18"/>
    </row>
    <row r="1146" spans="1:10" ht="45.75">
      <c r="A1146" s="133">
        <f t="shared" si="43"/>
        <v>612</v>
      </c>
      <c r="B1146" s="137" t="s">
        <v>224</v>
      </c>
      <c r="C1146" s="142">
        <v>340</v>
      </c>
      <c r="D1146" s="137" t="s">
        <v>539</v>
      </c>
      <c r="E1146" s="10" t="s">
        <v>18</v>
      </c>
      <c r="F1146" s="139">
        <v>159.80000000000001</v>
      </c>
      <c r="G1146" s="144">
        <f>F1146/4</f>
        <v>39.950000000000003</v>
      </c>
      <c r="H1146" s="148">
        <f>G1146</f>
        <v>39.950000000000003</v>
      </c>
      <c r="I1146" s="148">
        <f>G1146</f>
        <v>39.950000000000003</v>
      </c>
      <c r="J1146" s="148">
        <f>G1146</f>
        <v>39.950000000000003</v>
      </c>
    </row>
    <row r="1147" spans="1:10" ht="45.75">
      <c r="A1147" s="133">
        <f t="shared" si="43"/>
        <v>613</v>
      </c>
      <c r="B1147" s="137" t="s">
        <v>224</v>
      </c>
      <c r="C1147" s="138" t="s">
        <v>506</v>
      </c>
      <c r="D1147" s="137" t="s">
        <v>225</v>
      </c>
      <c r="E1147" s="10" t="s">
        <v>508</v>
      </c>
      <c r="F1147" s="139">
        <f>326.91+20+3.5</f>
        <v>350.41</v>
      </c>
      <c r="G1147" s="144">
        <f>F1147/4</f>
        <v>87.602500000000006</v>
      </c>
      <c r="H1147" s="148">
        <f>G1147</f>
        <v>87.602500000000006</v>
      </c>
      <c r="I1147" s="148">
        <f>G1147</f>
        <v>87.602500000000006</v>
      </c>
      <c r="J1147" s="148">
        <f>G1147</f>
        <v>87.602500000000006</v>
      </c>
    </row>
    <row r="1149" spans="1:10">
      <c r="D1149" s="1" t="s">
        <v>595</v>
      </c>
    </row>
    <row r="1151" spans="1:10" ht="67.5">
      <c r="A1151" s="7" t="s">
        <v>5</v>
      </c>
      <c r="B1151" s="149" t="s">
        <v>407</v>
      </c>
      <c r="C1151" s="150" t="s">
        <v>408</v>
      </c>
      <c r="D1151" s="151" t="s">
        <v>409</v>
      </c>
      <c r="E1151" s="152" t="s">
        <v>410</v>
      </c>
      <c r="F1151" s="388" t="s">
        <v>596</v>
      </c>
      <c r="G1151" s="389"/>
      <c r="H1151" s="389"/>
      <c r="I1151" s="389"/>
      <c r="J1151" s="292"/>
    </row>
    <row r="1152" spans="1:10">
      <c r="A1152" s="153"/>
      <c r="B1152" s="154"/>
      <c r="C1152" s="155"/>
      <c r="D1152" s="156"/>
      <c r="E1152" s="157"/>
      <c r="F1152" s="158" t="s">
        <v>57</v>
      </c>
      <c r="G1152" s="159" t="s">
        <v>58</v>
      </c>
      <c r="H1152" s="159" t="s">
        <v>59</v>
      </c>
      <c r="I1152" s="159" t="s">
        <v>60</v>
      </c>
      <c r="J1152" s="159" t="s">
        <v>61</v>
      </c>
    </row>
    <row r="1153" spans="1:10" ht="72">
      <c r="A1153" s="14">
        <v>1</v>
      </c>
      <c r="B1153" s="160" t="s">
        <v>597</v>
      </c>
      <c r="C1153" s="161">
        <v>340</v>
      </c>
      <c r="D1153" s="162"/>
      <c r="E1153" s="163"/>
      <c r="F1153" s="164">
        <f>F1154+F1155+F1156+F1157+F1158+F1159+F1160</f>
        <v>114.10000000000001</v>
      </c>
      <c r="G1153" s="164">
        <f>G1154+G1155+G1156+G1157+G1158+G1159+G1160</f>
        <v>28.6</v>
      </c>
      <c r="H1153" s="164">
        <f>H1154+H1155+H1156+H1157+H1158+H1159+H1160</f>
        <v>28.6</v>
      </c>
      <c r="I1153" s="164">
        <f>I1154+I1155+I1156+I1157+I1158+I1159+I1160</f>
        <v>28.6</v>
      </c>
      <c r="J1153" s="164">
        <f>J1154+J1155+J1156+J1157+J1158+J1159+J1160</f>
        <v>28.3</v>
      </c>
    </row>
    <row r="1154" spans="1:10">
      <c r="A1154" s="165"/>
      <c r="B1154" s="166"/>
      <c r="C1154" s="161">
        <v>340</v>
      </c>
      <c r="D1154" s="167" t="s">
        <v>85</v>
      </c>
      <c r="E1154" s="168" t="s">
        <v>25</v>
      </c>
      <c r="F1154" s="168">
        <f>G1154+H1154+I1154+J1154</f>
        <v>52.3</v>
      </c>
      <c r="G1154" s="168">
        <v>13.1</v>
      </c>
      <c r="H1154" s="169">
        <v>13.1</v>
      </c>
      <c r="I1154" s="169">
        <v>13.1</v>
      </c>
      <c r="J1154" s="169">
        <v>13</v>
      </c>
    </row>
    <row r="1155" spans="1:10">
      <c r="A1155" s="165"/>
      <c r="B1155" s="170"/>
      <c r="C1155" s="161">
        <v>340</v>
      </c>
      <c r="D1155" s="167" t="s">
        <v>598</v>
      </c>
      <c r="E1155" s="171" t="s">
        <v>25</v>
      </c>
      <c r="F1155" s="168">
        <f t="shared" ref="F1155:F1173" si="47">G1155+H1155+I1155+J1155</f>
        <v>1.5000000000000002</v>
      </c>
      <c r="G1155" s="171">
        <v>0.4</v>
      </c>
      <c r="H1155" s="172">
        <v>0.4</v>
      </c>
      <c r="I1155" s="172">
        <v>0.4</v>
      </c>
      <c r="J1155" s="172">
        <v>0.3</v>
      </c>
    </row>
    <row r="1156" spans="1:10">
      <c r="A1156" s="165"/>
      <c r="B1156" s="170"/>
      <c r="C1156" s="161">
        <v>340</v>
      </c>
      <c r="D1156" s="167" t="s">
        <v>579</v>
      </c>
      <c r="E1156" s="171" t="s">
        <v>25</v>
      </c>
      <c r="F1156" s="168">
        <f t="shared" si="47"/>
        <v>10</v>
      </c>
      <c r="G1156" s="171">
        <v>2.5</v>
      </c>
      <c r="H1156" s="172">
        <v>2.5</v>
      </c>
      <c r="I1156" s="172">
        <v>2.5</v>
      </c>
      <c r="J1156" s="172">
        <v>2.5</v>
      </c>
    </row>
    <row r="1157" spans="1:10" ht="24">
      <c r="A1157" s="165"/>
      <c r="B1157" s="170"/>
      <c r="C1157" s="161">
        <v>340</v>
      </c>
      <c r="D1157" s="173" t="s">
        <v>599</v>
      </c>
      <c r="E1157" s="171" t="s">
        <v>25</v>
      </c>
      <c r="F1157" s="168">
        <f t="shared" si="47"/>
        <v>28.700000000000003</v>
      </c>
      <c r="G1157" s="171">
        <v>7.2</v>
      </c>
      <c r="H1157" s="172">
        <v>7.2</v>
      </c>
      <c r="I1157" s="172">
        <v>7.2</v>
      </c>
      <c r="J1157" s="172">
        <v>7.1</v>
      </c>
    </row>
    <row r="1158" spans="1:10" ht="24">
      <c r="A1158" s="165"/>
      <c r="B1158" s="170"/>
      <c r="C1158" s="161">
        <v>340</v>
      </c>
      <c r="D1158" s="173" t="s">
        <v>600</v>
      </c>
      <c r="E1158" s="171" t="s">
        <v>25</v>
      </c>
      <c r="F1158" s="168">
        <f t="shared" si="47"/>
        <v>2</v>
      </c>
      <c r="G1158" s="171">
        <v>0.5</v>
      </c>
      <c r="H1158" s="172">
        <v>0.5</v>
      </c>
      <c r="I1158" s="172">
        <v>0.5</v>
      </c>
      <c r="J1158" s="172">
        <v>0.5</v>
      </c>
    </row>
    <row r="1159" spans="1:10" ht="24">
      <c r="A1159" s="165"/>
      <c r="B1159" s="170"/>
      <c r="C1159" s="161">
        <v>340</v>
      </c>
      <c r="D1159" s="173" t="s">
        <v>225</v>
      </c>
      <c r="E1159" s="171" t="s">
        <v>25</v>
      </c>
      <c r="F1159" s="168">
        <f t="shared" si="47"/>
        <v>4.4000000000000004</v>
      </c>
      <c r="G1159" s="171">
        <v>1.1000000000000001</v>
      </c>
      <c r="H1159" s="172">
        <v>1.1000000000000001</v>
      </c>
      <c r="I1159" s="172">
        <v>1.1000000000000001</v>
      </c>
      <c r="J1159" s="172">
        <v>1.1000000000000001</v>
      </c>
    </row>
    <row r="1160" spans="1:10" ht="24">
      <c r="A1160" s="174"/>
      <c r="B1160" s="170"/>
      <c r="C1160" s="161">
        <v>340</v>
      </c>
      <c r="D1160" s="173" t="s">
        <v>601</v>
      </c>
      <c r="E1160" s="171" t="s">
        <v>25</v>
      </c>
      <c r="F1160" s="168">
        <f t="shared" si="47"/>
        <v>15.2</v>
      </c>
      <c r="G1160" s="171">
        <v>3.8</v>
      </c>
      <c r="H1160" s="172">
        <v>3.8</v>
      </c>
      <c r="I1160" s="172">
        <v>3.8</v>
      </c>
      <c r="J1160" s="172">
        <v>3.8</v>
      </c>
    </row>
    <row r="1161" spans="1:10" ht="24">
      <c r="A1161" s="14">
        <v>2</v>
      </c>
      <c r="B1161" s="175" t="s">
        <v>17</v>
      </c>
      <c r="C1161" s="176">
        <v>221</v>
      </c>
      <c r="D1161" s="177"/>
      <c r="E1161" s="171"/>
      <c r="F1161" s="164">
        <f>F1162+F1163</f>
        <v>79.3</v>
      </c>
      <c r="G1161" s="164">
        <f>G1162+G1163</f>
        <v>19.899999999999999</v>
      </c>
      <c r="H1161" s="164">
        <f>H1162+H1163</f>
        <v>19.8</v>
      </c>
      <c r="I1161" s="164">
        <f>I1162+I1163</f>
        <v>19.8</v>
      </c>
      <c r="J1161" s="164">
        <f>J1162+J1163</f>
        <v>19.8</v>
      </c>
    </row>
    <row r="1162" spans="1:10" ht="24">
      <c r="A1162" s="165"/>
      <c r="B1162" s="170"/>
      <c r="C1162" s="178">
        <v>221</v>
      </c>
      <c r="D1162" s="173" t="s">
        <v>354</v>
      </c>
      <c r="E1162" s="171" t="s">
        <v>18</v>
      </c>
      <c r="F1162" s="168">
        <f t="shared" si="47"/>
        <v>76.8</v>
      </c>
      <c r="G1162" s="171">
        <v>19.2</v>
      </c>
      <c r="H1162" s="171">
        <v>19.2</v>
      </c>
      <c r="I1162" s="171">
        <v>19.2</v>
      </c>
      <c r="J1162" s="171">
        <v>19.2</v>
      </c>
    </row>
    <row r="1163" spans="1:10" ht="48">
      <c r="A1163" s="174"/>
      <c r="B1163" s="170"/>
      <c r="C1163" s="178">
        <v>221</v>
      </c>
      <c r="D1163" s="173" t="s">
        <v>602</v>
      </c>
      <c r="E1163" s="171" t="s">
        <v>18</v>
      </c>
      <c r="F1163" s="168">
        <f t="shared" si="47"/>
        <v>2.5</v>
      </c>
      <c r="G1163" s="171">
        <v>0.7</v>
      </c>
      <c r="H1163" s="171">
        <v>0.6</v>
      </c>
      <c r="I1163" s="171">
        <v>0.6</v>
      </c>
      <c r="J1163" s="171">
        <v>0.6</v>
      </c>
    </row>
    <row r="1164" spans="1:10" ht="60">
      <c r="A1164" s="14">
        <v>3</v>
      </c>
      <c r="B1164" s="175" t="s">
        <v>75</v>
      </c>
      <c r="C1164" s="176">
        <v>225</v>
      </c>
      <c r="D1164" s="177"/>
      <c r="E1164" s="171"/>
      <c r="F1164" s="164">
        <f>F1165+F1166+F1167</f>
        <v>44.499999999999993</v>
      </c>
      <c r="G1164" s="164">
        <f>G1165+G1166+G1167</f>
        <v>11.2</v>
      </c>
      <c r="H1164" s="164">
        <f>H1165+H1166+H1167</f>
        <v>11.3</v>
      </c>
      <c r="I1164" s="164">
        <f>I1165+I1166+I1167</f>
        <v>11.000000000000002</v>
      </c>
      <c r="J1164" s="164">
        <f>J1165+J1166+J1167</f>
        <v>11.000000000000002</v>
      </c>
    </row>
    <row r="1165" spans="1:10" ht="60">
      <c r="A1165" s="165"/>
      <c r="B1165" s="170"/>
      <c r="C1165" s="178">
        <v>225</v>
      </c>
      <c r="D1165" s="173" t="s">
        <v>603</v>
      </c>
      <c r="E1165" s="171" t="s">
        <v>25</v>
      </c>
      <c r="F1165" s="168">
        <f t="shared" si="47"/>
        <v>10.899999999999999</v>
      </c>
      <c r="G1165" s="171">
        <v>2.7</v>
      </c>
      <c r="H1165" s="171">
        <v>2.8</v>
      </c>
      <c r="I1165" s="171">
        <v>2.7</v>
      </c>
      <c r="J1165" s="171">
        <v>2.7</v>
      </c>
    </row>
    <row r="1166" spans="1:10" ht="36">
      <c r="A1166" s="165"/>
      <c r="B1166" s="170"/>
      <c r="C1166" s="178">
        <v>225</v>
      </c>
      <c r="D1166" s="173" t="s">
        <v>140</v>
      </c>
      <c r="E1166" s="171" t="s">
        <v>25</v>
      </c>
      <c r="F1166" s="168">
        <f t="shared" si="47"/>
        <v>29.799999999999997</v>
      </c>
      <c r="G1166" s="171">
        <v>7.5</v>
      </c>
      <c r="H1166" s="171">
        <v>7.5</v>
      </c>
      <c r="I1166" s="171">
        <v>7.4</v>
      </c>
      <c r="J1166" s="171">
        <v>7.4</v>
      </c>
    </row>
    <row r="1167" spans="1:10" ht="24">
      <c r="A1167" s="174"/>
      <c r="B1167" s="170"/>
      <c r="C1167" s="178">
        <v>225</v>
      </c>
      <c r="D1167" s="173" t="s">
        <v>604</v>
      </c>
      <c r="E1167" s="171" t="s">
        <v>25</v>
      </c>
      <c r="F1167" s="168">
        <f t="shared" si="47"/>
        <v>3.8</v>
      </c>
      <c r="G1167" s="171">
        <v>1</v>
      </c>
      <c r="H1167" s="171">
        <v>1</v>
      </c>
      <c r="I1167" s="171">
        <v>0.9</v>
      </c>
      <c r="J1167" s="171">
        <v>0.9</v>
      </c>
    </row>
    <row r="1168" spans="1:10" ht="24">
      <c r="A1168" s="14">
        <v>4</v>
      </c>
      <c r="B1168" s="175" t="s">
        <v>37</v>
      </c>
      <c r="C1168" s="176">
        <v>226</v>
      </c>
      <c r="D1168" s="179"/>
      <c r="E1168" s="180"/>
      <c r="F1168" s="164">
        <f>F1169+F1170+F1171+F1172+F1173</f>
        <v>162.1</v>
      </c>
      <c r="G1168" s="164">
        <f>G1169+G1170+G1171+G1172+G1173</f>
        <v>35.6</v>
      </c>
      <c r="H1168" s="164">
        <f>H1169+H1170+H1171+H1172+H1173</f>
        <v>47</v>
      </c>
      <c r="I1168" s="164">
        <f>I1169+I1170+I1171+I1172+I1173</f>
        <v>43.9</v>
      </c>
      <c r="J1168" s="164">
        <f>J1169+J1170+J1171+J1172+J1173</f>
        <v>35.6</v>
      </c>
    </row>
    <row r="1169" spans="1:10" ht="132">
      <c r="A1169" s="165"/>
      <c r="B1169" s="170"/>
      <c r="C1169" s="178">
        <v>226</v>
      </c>
      <c r="D1169" s="173" t="s">
        <v>605</v>
      </c>
      <c r="E1169" s="171" t="s">
        <v>25</v>
      </c>
      <c r="F1169" s="168">
        <f t="shared" si="47"/>
        <v>3</v>
      </c>
      <c r="G1169" s="171">
        <v>0</v>
      </c>
      <c r="H1169" s="172">
        <v>3</v>
      </c>
      <c r="I1169" s="172">
        <v>0</v>
      </c>
      <c r="J1169" s="172">
        <v>0</v>
      </c>
    </row>
    <row r="1170" spans="1:10" ht="48">
      <c r="A1170" s="165"/>
      <c r="B1170" s="170"/>
      <c r="C1170" s="178">
        <v>226</v>
      </c>
      <c r="D1170" s="173" t="s">
        <v>606</v>
      </c>
      <c r="E1170" s="171" t="s">
        <v>25</v>
      </c>
      <c r="F1170" s="168">
        <f t="shared" si="47"/>
        <v>16.5</v>
      </c>
      <c r="G1170" s="171">
        <v>0</v>
      </c>
      <c r="H1170" s="172">
        <v>8.3000000000000007</v>
      </c>
      <c r="I1170" s="172">
        <v>8.1999999999999993</v>
      </c>
      <c r="J1170" s="172">
        <v>0</v>
      </c>
    </row>
    <row r="1171" spans="1:10" ht="72">
      <c r="A1171" s="165"/>
      <c r="B1171" s="170"/>
      <c r="C1171" s="178">
        <v>226</v>
      </c>
      <c r="D1171" s="173" t="s">
        <v>607</v>
      </c>
      <c r="E1171" s="171" t="s">
        <v>18</v>
      </c>
      <c r="F1171" s="168">
        <f t="shared" si="47"/>
        <v>33.6</v>
      </c>
      <c r="G1171" s="171">
        <v>8.4</v>
      </c>
      <c r="H1171" s="172">
        <v>8.4</v>
      </c>
      <c r="I1171" s="172">
        <v>8.4</v>
      </c>
      <c r="J1171" s="172">
        <v>8.4</v>
      </c>
    </row>
    <row r="1172" spans="1:10" ht="60">
      <c r="A1172" s="165"/>
      <c r="B1172" s="170"/>
      <c r="C1172" s="178">
        <v>226</v>
      </c>
      <c r="D1172" s="173" t="s">
        <v>608</v>
      </c>
      <c r="E1172" s="171" t="s">
        <v>18</v>
      </c>
      <c r="F1172" s="168">
        <f t="shared" si="47"/>
        <v>100</v>
      </c>
      <c r="G1172" s="171">
        <v>25</v>
      </c>
      <c r="H1172" s="172">
        <v>25</v>
      </c>
      <c r="I1172" s="172">
        <v>25</v>
      </c>
      <c r="J1172" s="172">
        <v>25</v>
      </c>
    </row>
    <row r="1173" spans="1:10" ht="24">
      <c r="A1173" s="174"/>
      <c r="B1173" s="181"/>
      <c r="C1173" s="182">
        <v>226</v>
      </c>
      <c r="D1173" s="183" t="s">
        <v>609</v>
      </c>
      <c r="E1173" s="184" t="s">
        <v>25</v>
      </c>
      <c r="F1173" s="185">
        <f t="shared" si="47"/>
        <v>9</v>
      </c>
      <c r="G1173" s="184">
        <v>2.2000000000000002</v>
      </c>
      <c r="H1173" s="186">
        <v>2.2999999999999998</v>
      </c>
      <c r="I1173" s="186">
        <v>2.2999999999999998</v>
      </c>
      <c r="J1173" s="186">
        <v>2.2000000000000002</v>
      </c>
    </row>
    <row r="1174" spans="1:10">
      <c r="A1174" s="6"/>
      <c r="B1174" s="5" t="s">
        <v>216</v>
      </c>
      <c r="C1174" s="5"/>
      <c r="D1174" s="5"/>
      <c r="E1174" s="5"/>
      <c r="F1174" s="5">
        <f>F1153+F1161+F1164+F1168</f>
        <v>400</v>
      </c>
      <c r="G1174" s="5">
        <f>G1153+G1161+G1164+G1168</f>
        <v>95.300000000000011</v>
      </c>
      <c r="H1174" s="5">
        <f>H1153+H1161+H1164+H1168</f>
        <v>106.7</v>
      </c>
      <c r="I1174" s="5">
        <f>I1153+I1161+I1164+I1168</f>
        <v>103.30000000000001</v>
      </c>
      <c r="J1174" s="5">
        <f>J1153+J1161+J1164+J1168</f>
        <v>94.7</v>
      </c>
    </row>
    <row r="1176" spans="1:10">
      <c r="C1176" s="1" t="s">
        <v>610</v>
      </c>
    </row>
    <row r="1178" spans="1:10">
      <c r="A1178" s="280" t="s">
        <v>5</v>
      </c>
      <c r="B1178" s="280" t="s">
        <v>6</v>
      </c>
      <c r="C1178" s="280" t="s">
        <v>7</v>
      </c>
      <c r="D1178" s="280" t="s">
        <v>8</v>
      </c>
      <c r="E1178" s="280" t="s">
        <v>9</v>
      </c>
      <c r="F1178" s="280" t="s">
        <v>10</v>
      </c>
      <c r="G1178" s="280"/>
      <c r="H1178" s="280"/>
      <c r="I1178" s="280"/>
      <c r="J1178" s="280"/>
    </row>
    <row r="1179" spans="1:10">
      <c r="A1179" s="280"/>
      <c r="B1179" s="280"/>
      <c r="C1179" s="280"/>
      <c r="D1179" s="280"/>
      <c r="E1179" s="280"/>
      <c r="F1179" s="9" t="s">
        <v>11</v>
      </c>
      <c r="G1179" s="9" t="s">
        <v>12</v>
      </c>
      <c r="H1179" s="9" t="s">
        <v>13</v>
      </c>
      <c r="I1179" s="9" t="s">
        <v>14</v>
      </c>
      <c r="J1179" s="9" t="s">
        <v>15</v>
      </c>
    </row>
    <row r="1180" spans="1:10">
      <c r="A1180" s="395" t="s">
        <v>174</v>
      </c>
      <c r="B1180" s="396"/>
      <c r="C1180" s="396"/>
      <c r="D1180" s="396"/>
      <c r="E1180" s="396"/>
      <c r="F1180" s="396"/>
      <c r="G1180" s="396"/>
      <c r="H1180" s="396"/>
      <c r="I1180" s="396"/>
      <c r="J1180" s="396"/>
    </row>
    <row r="1181" spans="1:10" ht="23.25">
      <c r="A1181" s="187">
        <v>1</v>
      </c>
      <c r="B1181" s="188" t="s">
        <v>17</v>
      </c>
      <c r="C1181" s="187">
        <v>221</v>
      </c>
      <c r="D1181" s="189" t="s">
        <v>611</v>
      </c>
      <c r="E1181" s="187" t="s">
        <v>612</v>
      </c>
      <c r="F1181" s="187">
        <v>15000</v>
      </c>
      <c r="G1181" s="187">
        <v>3750</v>
      </c>
      <c r="H1181" s="187">
        <v>3750</v>
      </c>
      <c r="I1181" s="187">
        <v>3750</v>
      </c>
      <c r="J1181" s="187">
        <v>3750</v>
      </c>
    </row>
    <row r="1182" spans="1:10">
      <c r="A1182" s="18"/>
      <c r="B1182" s="18"/>
      <c r="C1182" s="18"/>
      <c r="D1182" s="190" t="s">
        <v>613</v>
      </c>
      <c r="E1182" s="187" t="s">
        <v>612</v>
      </c>
      <c r="F1182" s="35">
        <v>3000</v>
      </c>
      <c r="G1182" s="187">
        <v>750</v>
      </c>
      <c r="H1182" s="187">
        <v>750</v>
      </c>
      <c r="I1182" s="187">
        <v>750</v>
      </c>
      <c r="J1182" s="187">
        <v>750</v>
      </c>
    </row>
    <row r="1183" spans="1:10" ht="23.25">
      <c r="A1183" s="187">
        <v>2</v>
      </c>
      <c r="B1183" s="188" t="s">
        <v>62</v>
      </c>
      <c r="C1183" s="187">
        <v>223</v>
      </c>
      <c r="D1183" s="191" t="s">
        <v>356</v>
      </c>
      <c r="E1183" s="187" t="s">
        <v>612</v>
      </c>
      <c r="F1183" s="187">
        <v>88000</v>
      </c>
      <c r="G1183" s="187">
        <v>22000</v>
      </c>
      <c r="H1183" s="187">
        <v>22000</v>
      </c>
      <c r="I1183" s="187">
        <v>22000</v>
      </c>
      <c r="J1183" s="187">
        <v>22000</v>
      </c>
    </row>
    <row r="1184" spans="1:10" ht="23.25">
      <c r="A1184" s="18"/>
      <c r="B1184" s="18"/>
      <c r="C1184" s="35">
        <v>223</v>
      </c>
      <c r="D1184" s="188" t="s">
        <v>413</v>
      </c>
      <c r="E1184" s="187" t="s">
        <v>612</v>
      </c>
      <c r="F1184" s="187">
        <v>30000</v>
      </c>
      <c r="G1184" s="192">
        <v>7500</v>
      </c>
      <c r="H1184" s="192">
        <v>7500</v>
      </c>
      <c r="I1184" s="192">
        <v>7500</v>
      </c>
      <c r="J1184" s="192">
        <v>7500</v>
      </c>
    </row>
    <row r="1185" spans="1:10">
      <c r="A1185" s="18"/>
      <c r="B1185" s="18"/>
      <c r="C1185" s="35">
        <v>223</v>
      </c>
      <c r="D1185" s="190" t="s">
        <v>614</v>
      </c>
      <c r="E1185" s="187" t="s">
        <v>612</v>
      </c>
      <c r="F1185" s="187">
        <v>2600</v>
      </c>
      <c r="G1185" s="35">
        <v>650</v>
      </c>
      <c r="H1185" s="35">
        <v>650</v>
      </c>
      <c r="I1185" s="35">
        <v>650</v>
      </c>
      <c r="J1185" s="35">
        <v>650</v>
      </c>
    </row>
    <row r="1186" spans="1:10" ht="34.5">
      <c r="A1186" s="18"/>
      <c r="B1186" s="18"/>
      <c r="C1186" s="35">
        <v>223</v>
      </c>
      <c r="D1186" s="188" t="s">
        <v>615</v>
      </c>
      <c r="E1186" s="187" t="s">
        <v>612</v>
      </c>
      <c r="F1186" s="187">
        <v>96307</v>
      </c>
      <c r="G1186" s="187" t="s">
        <v>616</v>
      </c>
      <c r="H1186" s="193" t="s">
        <v>616</v>
      </c>
      <c r="I1186" s="193" t="s">
        <v>616</v>
      </c>
      <c r="J1186" s="193" t="s">
        <v>616</v>
      </c>
    </row>
    <row r="1187" spans="1:10">
      <c r="A1187" s="18"/>
      <c r="B1187" s="18"/>
      <c r="C1187" s="35">
        <v>223</v>
      </c>
      <c r="D1187" s="190" t="s">
        <v>617</v>
      </c>
      <c r="E1187" s="187" t="s">
        <v>612</v>
      </c>
      <c r="F1187" s="187">
        <v>3500</v>
      </c>
      <c r="G1187" s="35">
        <v>875</v>
      </c>
      <c r="H1187" s="35">
        <v>875</v>
      </c>
      <c r="I1187" s="35">
        <v>875</v>
      </c>
      <c r="J1187" s="35">
        <v>875</v>
      </c>
    </row>
    <row r="1188" spans="1:10" ht="45.75">
      <c r="A1188" s="187">
        <v>3</v>
      </c>
      <c r="B1188" s="194" t="s">
        <v>75</v>
      </c>
      <c r="C1188" s="187">
        <v>225</v>
      </c>
      <c r="D1188" s="193" t="s">
        <v>618</v>
      </c>
      <c r="E1188" s="187" t="s">
        <v>619</v>
      </c>
      <c r="F1188" s="187">
        <v>1500</v>
      </c>
      <c r="G1188" s="187">
        <v>375</v>
      </c>
      <c r="H1188" s="187">
        <v>375</v>
      </c>
      <c r="I1188" s="187">
        <v>375</v>
      </c>
      <c r="J1188" s="187">
        <v>375</v>
      </c>
    </row>
    <row r="1189" spans="1:10" ht="45.75">
      <c r="A1189" s="18"/>
      <c r="B1189" s="18"/>
      <c r="C1189" s="18"/>
      <c r="D1189" s="194" t="s">
        <v>620</v>
      </c>
      <c r="E1189" s="18"/>
      <c r="F1189" s="187">
        <v>19920</v>
      </c>
      <c r="G1189" s="187">
        <v>4980</v>
      </c>
      <c r="H1189" s="187">
        <v>4980</v>
      </c>
      <c r="I1189" s="187">
        <v>4980</v>
      </c>
      <c r="J1189" s="187">
        <v>4980</v>
      </c>
    </row>
    <row r="1190" spans="1:10" ht="22.5">
      <c r="A1190" s="187">
        <v>4</v>
      </c>
      <c r="B1190" s="191" t="s">
        <v>37</v>
      </c>
      <c r="C1190" s="187">
        <v>226</v>
      </c>
      <c r="D1190" s="191" t="s">
        <v>82</v>
      </c>
      <c r="E1190" s="18"/>
      <c r="F1190" s="187">
        <v>122929</v>
      </c>
      <c r="G1190" s="187">
        <v>30733</v>
      </c>
      <c r="H1190" s="187">
        <v>30732</v>
      </c>
      <c r="I1190" s="187">
        <v>30732</v>
      </c>
      <c r="J1190" s="187">
        <v>30732</v>
      </c>
    </row>
    <row r="1191" spans="1:10" ht="23.25">
      <c r="A1191" s="187">
        <v>5</v>
      </c>
      <c r="B1191" s="195" t="s">
        <v>621</v>
      </c>
      <c r="C1191" s="187">
        <v>290</v>
      </c>
      <c r="D1191" s="194" t="s">
        <v>622</v>
      </c>
      <c r="E1191" s="187" t="s">
        <v>623</v>
      </c>
      <c r="F1191" s="187">
        <v>20000</v>
      </c>
      <c r="G1191" s="187">
        <v>5000</v>
      </c>
      <c r="H1191" s="187">
        <v>5000</v>
      </c>
      <c r="I1191" s="187">
        <v>5000</v>
      </c>
      <c r="J1191" s="187">
        <v>5000</v>
      </c>
    </row>
    <row r="1192" spans="1:10" ht="45">
      <c r="A1192" s="187">
        <v>6</v>
      </c>
      <c r="B1192" s="195" t="s">
        <v>228</v>
      </c>
      <c r="C1192" s="187">
        <v>310</v>
      </c>
      <c r="D1192" s="191" t="s">
        <v>624</v>
      </c>
      <c r="E1192" s="187" t="s">
        <v>619</v>
      </c>
      <c r="F1192" s="187">
        <v>50000</v>
      </c>
      <c r="G1192" s="187">
        <v>10000</v>
      </c>
      <c r="H1192" s="187">
        <v>10000</v>
      </c>
      <c r="I1192" s="187">
        <v>10000</v>
      </c>
      <c r="J1192" s="187">
        <v>20000</v>
      </c>
    </row>
    <row r="1193" spans="1:10">
      <c r="A1193" s="18"/>
      <c r="B1193" s="18"/>
      <c r="C1193" s="187">
        <v>310</v>
      </c>
      <c r="D1193" s="194" t="s">
        <v>625</v>
      </c>
      <c r="E1193" s="35" t="s">
        <v>619</v>
      </c>
      <c r="F1193" s="187">
        <v>100000</v>
      </c>
      <c r="G1193" s="35">
        <v>25000</v>
      </c>
      <c r="H1193" s="35">
        <v>25000</v>
      </c>
      <c r="I1193" s="35">
        <v>25000</v>
      </c>
      <c r="J1193" s="35">
        <v>25000</v>
      </c>
    </row>
    <row r="1194" spans="1:10">
      <c r="A1194" s="18"/>
      <c r="B1194" s="18"/>
      <c r="C1194" s="35">
        <v>310</v>
      </c>
      <c r="D1194" s="194" t="s">
        <v>626</v>
      </c>
      <c r="E1194" s="35" t="s">
        <v>619</v>
      </c>
      <c r="F1194" s="187">
        <v>12000</v>
      </c>
      <c r="G1194" s="35">
        <v>12000</v>
      </c>
      <c r="H1194" s="187" t="s">
        <v>627</v>
      </c>
      <c r="I1194" s="187" t="s">
        <v>627</v>
      </c>
      <c r="J1194" s="187" t="s">
        <v>627</v>
      </c>
    </row>
    <row r="1195" spans="1:10">
      <c r="A1195" s="18"/>
      <c r="B1195" s="18"/>
      <c r="C1195" s="35">
        <v>310</v>
      </c>
      <c r="D1195" s="194" t="s">
        <v>628</v>
      </c>
      <c r="E1195" s="35" t="s">
        <v>619</v>
      </c>
      <c r="F1195" s="187">
        <v>147987</v>
      </c>
      <c r="G1195" s="187" t="s">
        <v>627</v>
      </c>
      <c r="H1195" s="187" t="s">
        <v>627</v>
      </c>
      <c r="I1195" s="187" t="s">
        <v>627</v>
      </c>
      <c r="J1195" s="35">
        <v>147987</v>
      </c>
    </row>
    <row r="1196" spans="1:10" ht="23.25">
      <c r="A1196" s="18"/>
      <c r="B1196" s="18"/>
      <c r="C1196" s="35">
        <v>310</v>
      </c>
      <c r="D1196" s="194" t="s">
        <v>629</v>
      </c>
      <c r="E1196" s="35" t="s">
        <v>619</v>
      </c>
      <c r="F1196" s="187">
        <v>30000</v>
      </c>
      <c r="G1196" s="35">
        <v>10000</v>
      </c>
      <c r="H1196" s="35">
        <v>10000</v>
      </c>
      <c r="I1196" s="35">
        <v>5000</v>
      </c>
      <c r="J1196" s="35">
        <v>5000</v>
      </c>
    </row>
    <row r="1197" spans="1:10" ht="23.25">
      <c r="A1197" s="18"/>
      <c r="B1197" s="18"/>
      <c r="C1197" s="35">
        <v>310</v>
      </c>
      <c r="D1197" s="194" t="s">
        <v>630</v>
      </c>
      <c r="E1197" s="35" t="s">
        <v>619</v>
      </c>
      <c r="F1197" s="187">
        <v>20000</v>
      </c>
      <c r="G1197" s="187" t="s">
        <v>627</v>
      </c>
      <c r="H1197" s="187">
        <v>20000</v>
      </c>
      <c r="I1197" s="192" t="s">
        <v>627</v>
      </c>
      <c r="J1197" s="192" t="s">
        <v>627</v>
      </c>
    </row>
    <row r="1198" spans="1:10" ht="23.25">
      <c r="A1198" s="18"/>
      <c r="B1198" s="18"/>
      <c r="C1198" s="35">
        <v>310</v>
      </c>
      <c r="D1198" s="194" t="s">
        <v>631</v>
      </c>
      <c r="E1198" s="35" t="s">
        <v>619</v>
      </c>
      <c r="F1198" s="187">
        <v>50000</v>
      </c>
      <c r="G1198" s="187">
        <v>25000</v>
      </c>
      <c r="H1198" s="187">
        <v>25000</v>
      </c>
      <c r="I1198" s="192" t="s">
        <v>627</v>
      </c>
      <c r="J1198" s="192" t="s">
        <v>627</v>
      </c>
    </row>
    <row r="1199" spans="1:10">
      <c r="A1199" s="18"/>
      <c r="B1199" s="18"/>
      <c r="C1199" s="35">
        <v>310</v>
      </c>
      <c r="D1199" s="194" t="s">
        <v>632</v>
      </c>
      <c r="E1199" s="35" t="s">
        <v>619</v>
      </c>
      <c r="F1199" s="187">
        <v>22987</v>
      </c>
      <c r="G1199" s="192" t="s">
        <v>627</v>
      </c>
      <c r="H1199" s="192" t="s">
        <v>627</v>
      </c>
      <c r="I1199" s="192">
        <v>22987</v>
      </c>
      <c r="J1199" s="192" t="s">
        <v>627</v>
      </c>
    </row>
    <row r="1200" spans="1:10" ht="34.5">
      <c r="A1200" s="18"/>
      <c r="B1200" s="18"/>
      <c r="C1200" s="35">
        <v>310</v>
      </c>
      <c r="D1200" s="194" t="s">
        <v>633</v>
      </c>
      <c r="E1200" s="35" t="s">
        <v>619</v>
      </c>
      <c r="F1200" s="187">
        <v>25000</v>
      </c>
      <c r="G1200" s="187" t="s">
        <v>627</v>
      </c>
      <c r="H1200" s="187" t="s">
        <v>627</v>
      </c>
      <c r="I1200" s="187">
        <v>15000</v>
      </c>
      <c r="J1200" s="187">
        <v>10000</v>
      </c>
    </row>
    <row r="1201" spans="1:10" ht="67.5">
      <c r="A1201" s="187">
        <v>7</v>
      </c>
      <c r="B1201" s="195" t="s">
        <v>224</v>
      </c>
      <c r="C1201" s="187">
        <v>340</v>
      </c>
      <c r="D1201" s="191" t="s">
        <v>634</v>
      </c>
      <c r="E1201" s="35" t="s">
        <v>619</v>
      </c>
      <c r="F1201" s="187">
        <v>71400</v>
      </c>
      <c r="G1201" s="187" t="s">
        <v>627</v>
      </c>
      <c r="H1201" s="187" t="s">
        <v>627</v>
      </c>
      <c r="I1201" s="187" t="s">
        <v>627</v>
      </c>
      <c r="J1201" s="187">
        <v>71400</v>
      </c>
    </row>
    <row r="1202" spans="1:10">
      <c r="A1202" s="18"/>
      <c r="B1202" s="18"/>
      <c r="C1202" s="18"/>
      <c r="D1202" s="194" t="s">
        <v>293</v>
      </c>
      <c r="E1202" s="35" t="s">
        <v>619</v>
      </c>
      <c r="F1202" s="192">
        <v>10000</v>
      </c>
      <c r="G1202" s="187" t="s">
        <v>627</v>
      </c>
      <c r="H1202" s="192">
        <v>5000</v>
      </c>
      <c r="I1202" s="187" t="s">
        <v>627</v>
      </c>
      <c r="J1202" s="192">
        <v>5000</v>
      </c>
    </row>
    <row r="1203" spans="1:10" ht="45.75">
      <c r="A1203" s="18"/>
      <c r="B1203" s="18"/>
      <c r="C1203" s="18"/>
      <c r="D1203" s="194" t="s">
        <v>635</v>
      </c>
      <c r="E1203" s="35" t="s">
        <v>619</v>
      </c>
      <c r="F1203" s="187">
        <v>3000</v>
      </c>
      <c r="G1203" s="192" t="s">
        <v>627</v>
      </c>
      <c r="H1203" s="192" t="s">
        <v>627</v>
      </c>
      <c r="I1203" s="187">
        <v>3000</v>
      </c>
      <c r="J1203" s="192" t="s">
        <v>627</v>
      </c>
    </row>
    <row r="1204" spans="1:10" ht="45.75">
      <c r="A1204" s="18"/>
      <c r="B1204" s="18"/>
      <c r="C1204" s="18"/>
      <c r="D1204" s="194" t="s">
        <v>636</v>
      </c>
      <c r="E1204" s="35" t="s">
        <v>619</v>
      </c>
      <c r="F1204" s="187">
        <v>58500</v>
      </c>
      <c r="G1204" s="192" t="s">
        <v>627</v>
      </c>
      <c r="H1204" s="192" t="s">
        <v>627</v>
      </c>
      <c r="I1204" s="192" t="s">
        <v>627</v>
      </c>
      <c r="J1204" s="187">
        <v>58500</v>
      </c>
    </row>
    <row r="1205" spans="1:10">
      <c r="A1205" s="395" t="s">
        <v>637</v>
      </c>
      <c r="B1205" s="396"/>
      <c r="C1205" s="396"/>
      <c r="D1205" s="396"/>
      <c r="E1205" s="396"/>
      <c r="F1205" s="396"/>
      <c r="G1205" s="396"/>
      <c r="H1205" s="396"/>
      <c r="I1205" s="396"/>
      <c r="J1205" s="396"/>
    </row>
    <row r="1206" spans="1:10" ht="22.5">
      <c r="A1206" s="187">
        <v>1</v>
      </c>
      <c r="B1206" s="191" t="s">
        <v>17</v>
      </c>
      <c r="C1206" s="187">
        <v>221</v>
      </c>
      <c r="D1206" s="196" t="s">
        <v>611</v>
      </c>
      <c r="E1206" s="197" t="s">
        <v>612</v>
      </c>
      <c r="F1206" s="197">
        <v>10000</v>
      </c>
      <c r="G1206" s="187">
        <v>2500</v>
      </c>
      <c r="H1206" s="187">
        <v>2500</v>
      </c>
      <c r="I1206" s="187">
        <v>2500</v>
      </c>
      <c r="J1206" s="187">
        <v>2500</v>
      </c>
    </row>
    <row r="1207" spans="1:10" ht="23.25">
      <c r="A1207" s="187">
        <v>2</v>
      </c>
      <c r="B1207" s="188" t="s">
        <v>62</v>
      </c>
      <c r="C1207" s="187">
        <v>223</v>
      </c>
      <c r="D1207" s="193" t="s">
        <v>356</v>
      </c>
      <c r="E1207" s="187" t="s">
        <v>612</v>
      </c>
      <c r="F1207" s="187">
        <v>99523</v>
      </c>
      <c r="G1207" s="187">
        <v>24883</v>
      </c>
      <c r="H1207" s="187">
        <v>24880</v>
      </c>
      <c r="I1207" s="187">
        <v>24880</v>
      </c>
      <c r="J1207" s="187">
        <v>27880</v>
      </c>
    </row>
    <row r="1208" spans="1:10">
      <c r="A1208" s="18"/>
      <c r="B1208" s="18"/>
      <c r="C1208" s="187">
        <v>223</v>
      </c>
      <c r="D1208" s="18" t="s">
        <v>413</v>
      </c>
      <c r="E1208" s="35" t="s">
        <v>612</v>
      </c>
      <c r="F1208" s="197">
        <v>42827</v>
      </c>
      <c r="G1208" s="187">
        <v>10709</v>
      </c>
      <c r="H1208" s="187">
        <v>10706</v>
      </c>
      <c r="I1208" s="187">
        <v>10706</v>
      </c>
      <c r="J1208" s="187">
        <v>10706</v>
      </c>
    </row>
    <row r="1209" spans="1:10">
      <c r="A1209" s="18"/>
      <c r="B1209" s="18"/>
      <c r="C1209" s="35">
        <v>223</v>
      </c>
      <c r="D1209" s="18" t="s">
        <v>412</v>
      </c>
      <c r="E1209" s="35" t="s">
        <v>612</v>
      </c>
      <c r="F1209" s="197">
        <v>5650</v>
      </c>
      <c r="G1209" s="187">
        <v>2825</v>
      </c>
      <c r="H1209" s="187" t="s">
        <v>627</v>
      </c>
      <c r="I1209" s="187">
        <v>2825</v>
      </c>
      <c r="J1209" s="187" t="s">
        <v>627</v>
      </c>
    </row>
    <row r="1210" spans="1:10" ht="56.25">
      <c r="A1210" s="187">
        <v>3</v>
      </c>
      <c r="B1210" s="194" t="s">
        <v>75</v>
      </c>
      <c r="C1210" s="197">
        <v>225</v>
      </c>
      <c r="D1210" s="195" t="s">
        <v>638</v>
      </c>
      <c r="E1210" s="187" t="s">
        <v>619</v>
      </c>
      <c r="F1210" s="197">
        <v>5500</v>
      </c>
      <c r="G1210" s="187" t="s">
        <v>627</v>
      </c>
      <c r="H1210" s="187">
        <v>5500</v>
      </c>
      <c r="I1210" s="187" t="s">
        <v>627</v>
      </c>
      <c r="J1210" s="187" t="s">
        <v>627</v>
      </c>
    </row>
    <row r="1211" spans="1:10" ht="22.5">
      <c r="A1211" s="187">
        <v>4</v>
      </c>
      <c r="B1211" s="191" t="s">
        <v>37</v>
      </c>
      <c r="C1211" s="197">
        <v>226</v>
      </c>
      <c r="D1211" s="193" t="s">
        <v>82</v>
      </c>
      <c r="E1211" s="18"/>
      <c r="F1211" s="197">
        <v>54840</v>
      </c>
      <c r="G1211" s="187" t="s">
        <v>627</v>
      </c>
      <c r="H1211" s="187">
        <v>27420</v>
      </c>
      <c r="I1211" s="187" t="s">
        <v>627</v>
      </c>
      <c r="J1211" s="187">
        <v>27420</v>
      </c>
    </row>
    <row r="1212" spans="1:10">
      <c r="A1212" s="18"/>
      <c r="B1212" s="18"/>
      <c r="C1212" s="197"/>
      <c r="D1212" s="194"/>
      <c r="E1212" s="18"/>
      <c r="F1212" s="187"/>
      <c r="G1212" s="187"/>
      <c r="H1212" s="187"/>
      <c r="I1212" s="187"/>
      <c r="J1212" s="187"/>
    </row>
    <row r="1213" spans="1:10">
      <c r="A1213" s="18"/>
      <c r="B1213" s="18"/>
      <c r="C1213" s="197"/>
      <c r="D1213" s="194"/>
      <c r="E1213" s="18"/>
      <c r="F1213" s="197"/>
      <c r="G1213" s="18"/>
      <c r="H1213" s="18"/>
      <c r="I1213" s="18"/>
      <c r="J1213" s="18"/>
    </row>
    <row r="1214" spans="1:10">
      <c r="A1214" s="18"/>
      <c r="B1214" s="18"/>
      <c r="C1214" s="197"/>
      <c r="D1214" s="194"/>
      <c r="E1214" s="18"/>
      <c r="F1214" s="197"/>
      <c r="G1214" s="18"/>
      <c r="H1214" s="18"/>
      <c r="I1214" s="18"/>
      <c r="J1214" s="18"/>
    </row>
    <row r="1215" spans="1:10">
      <c r="A1215" s="18"/>
      <c r="B1215" s="18"/>
      <c r="C1215" s="197"/>
      <c r="D1215" s="194"/>
      <c r="E1215" s="18"/>
      <c r="F1215" s="197"/>
      <c r="G1215" s="18"/>
      <c r="H1215" s="18"/>
      <c r="I1215" s="18"/>
      <c r="J1215" s="18"/>
    </row>
    <row r="1216" spans="1:10">
      <c r="A1216" s="18"/>
      <c r="B1216" s="18"/>
      <c r="C1216" s="197"/>
      <c r="D1216" s="194"/>
      <c r="E1216" s="18"/>
      <c r="F1216" s="197"/>
      <c r="G1216" s="18"/>
      <c r="H1216" s="18"/>
      <c r="I1216" s="18"/>
      <c r="J1216" s="18"/>
    </row>
    <row r="1217" spans="1:10">
      <c r="A1217" s="18"/>
      <c r="B1217" s="18"/>
      <c r="C1217" s="197"/>
      <c r="D1217" s="194"/>
      <c r="E1217" s="18"/>
      <c r="F1217" s="197"/>
      <c r="G1217" s="18"/>
      <c r="H1217" s="18"/>
      <c r="I1217" s="18"/>
      <c r="J1217" s="18"/>
    </row>
    <row r="1218" spans="1:10" ht="23.25">
      <c r="A1218" s="35">
        <v>5</v>
      </c>
      <c r="B1218" s="194" t="s">
        <v>290</v>
      </c>
      <c r="C1218" s="197">
        <v>290</v>
      </c>
      <c r="D1218" s="194"/>
      <c r="E1218" s="18" t="s">
        <v>623</v>
      </c>
      <c r="F1218" s="197">
        <v>222000</v>
      </c>
      <c r="G1218" s="187">
        <v>55500</v>
      </c>
      <c r="H1218" s="187">
        <v>55500</v>
      </c>
      <c r="I1218" s="187">
        <v>55500</v>
      </c>
      <c r="J1218" s="187">
        <v>55500</v>
      </c>
    </row>
    <row r="1219" spans="1:10" ht="45">
      <c r="A1219" s="187">
        <v>6</v>
      </c>
      <c r="B1219" s="191" t="s">
        <v>228</v>
      </c>
      <c r="C1219" s="197">
        <v>310</v>
      </c>
      <c r="D1219" s="191" t="s">
        <v>639</v>
      </c>
      <c r="E1219" s="18" t="s">
        <v>619</v>
      </c>
      <c r="F1219" s="197">
        <v>40000</v>
      </c>
      <c r="G1219" s="187">
        <v>40000</v>
      </c>
      <c r="H1219" s="192" t="s">
        <v>627</v>
      </c>
      <c r="I1219" s="192" t="s">
        <v>627</v>
      </c>
      <c r="J1219" s="192" t="s">
        <v>627</v>
      </c>
    </row>
    <row r="1220" spans="1:10" ht="23.25">
      <c r="A1220" s="18"/>
      <c r="B1220" s="18"/>
      <c r="C1220" s="197">
        <v>310</v>
      </c>
      <c r="D1220" s="194" t="s">
        <v>640</v>
      </c>
      <c r="E1220" s="18" t="s">
        <v>619</v>
      </c>
      <c r="F1220" s="197">
        <v>40000</v>
      </c>
      <c r="G1220" s="192" t="s">
        <v>627</v>
      </c>
      <c r="H1220" s="18">
        <v>40000</v>
      </c>
      <c r="I1220" s="192" t="s">
        <v>627</v>
      </c>
      <c r="J1220" s="35" t="s">
        <v>627</v>
      </c>
    </row>
    <row r="1221" spans="1:10" ht="34.5">
      <c r="A1221" s="18"/>
      <c r="B1221" s="18"/>
      <c r="C1221" s="197">
        <v>310</v>
      </c>
      <c r="D1221" s="194" t="s">
        <v>641</v>
      </c>
      <c r="E1221" s="18" t="s">
        <v>619</v>
      </c>
      <c r="F1221" s="197">
        <v>40000</v>
      </c>
      <c r="G1221" s="192" t="s">
        <v>627</v>
      </c>
      <c r="H1221" s="192" t="s">
        <v>627</v>
      </c>
      <c r="I1221" s="18">
        <v>40000</v>
      </c>
      <c r="J1221" s="192" t="s">
        <v>627</v>
      </c>
    </row>
    <row r="1222" spans="1:10" ht="34.5">
      <c r="A1222" s="18"/>
      <c r="B1222" s="18"/>
      <c r="C1222" s="197">
        <v>310</v>
      </c>
      <c r="D1222" s="194" t="s">
        <v>642</v>
      </c>
      <c r="E1222" s="18" t="s">
        <v>619</v>
      </c>
      <c r="F1222" s="197">
        <v>50000</v>
      </c>
      <c r="G1222" s="192" t="s">
        <v>627</v>
      </c>
      <c r="H1222" s="192" t="s">
        <v>627</v>
      </c>
      <c r="I1222" s="192" t="s">
        <v>627</v>
      </c>
      <c r="J1222" s="18">
        <v>50000</v>
      </c>
    </row>
    <row r="1223" spans="1:10" ht="158.25">
      <c r="A1223" s="187">
        <v>7</v>
      </c>
      <c r="B1223" s="191" t="s">
        <v>224</v>
      </c>
      <c r="C1223" s="187">
        <v>340</v>
      </c>
      <c r="D1223" s="194" t="s">
        <v>643</v>
      </c>
      <c r="E1223" s="18" t="s">
        <v>619</v>
      </c>
      <c r="F1223" s="187">
        <v>50500</v>
      </c>
      <c r="G1223" s="187" t="s">
        <v>627</v>
      </c>
      <c r="H1223" s="187">
        <v>30500</v>
      </c>
      <c r="I1223" s="187">
        <v>20000</v>
      </c>
      <c r="J1223" s="187" t="s">
        <v>627</v>
      </c>
    </row>
    <row r="1224" spans="1:10">
      <c r="A1224" s="397" t="s">
        <v>644</v>
      </c>
      <c r="B1224" s="398"/>
      <c r="C1224" s="398"/>
      <c r="D1224" s="398"/>
      <c r="E1224" s="398"/>
      <c r="F1224" s="398"/>
      <c r="G1224" s="398"/>
      <c r="H1224" s="398"/>
      <c r="I1224" s="398"/>
      <c r="J1224" s="399"/>
    </row>
    <row r="1225" spans="1:10" ht="23.25">
      <c r="A1225" s="187">
        <v>1</v>
      </c>
      <c r="B1225" s="194" t="s">
        <v>62</v>
      </c>
      <c r="C1225" s="197">
        <v>223</v>
      </c>
      <c r="D1225" s="196" t="s">
        <v>356</v>
      </c>
      <c r="E1225" s="18"/>
      <c r="F1225" s="197">
        <v>105163</v>
      </c>
      <c r="G1225" s="187">
        <v>105163</v>
      </c>
      <c r="H1225" s="187" t="s">
        <v>627</v>
      </c>
      <c r="I1225" s="187" t="s">
        <v>627</v>
      </c>
      <c r="J1225" s="187" t="s">
        <v>627</v>
      </c>
    </row>
    <row r="1226" spans="1:10" ht="23.25">
      <c r="A1226" s="187">
        <v>2</v>
      </c>
      <c r="B1226" s="194" t="s">
        <v>37</v>
      </c>
      <c r="C1226" s="197">
        <v>226</v>
      </c>
      <c r="D1226" s="189" t="s">
        <v>82</v>
      </c>
      <c r="E1226" s="18"/>
      <c r="F1226" s="187">
        <v>34000</v>
      </c>
      <c r="G1226" s="187">
        <v>8000</v>
      </c>
      <c r="H1226" s="187">
        <v>6000</v>
      </c>
      <c r="I1226" s="187">
        <v>10000</v>
      </c>
      <c r="J1226" s="187">
        <v>10000</v>
      </c>
    </row>
    <row r="1227" spans="1:10" ht="45.75">
      <c r="A1227" s="197">
        <v>3</v>
      </c>
      <c r="B1227" s="191" t="s">
        <v>290</v>
      </c>
      <c r="C1227" s="197">
        <v>290</v>
      </c>
      <c r="D1227" s="194" t="s">
        <v>645</v>
      </c>
      <c r="E1227" s="18"/>
      <c r="F1227" s="187">
        <v>19000</v>
      </c>
      <c r="G1227" s="187">
        <v>4500</v>
      </c>
      <c r="H1227" s="187">
        <v>4500</v>
      </c>
      <c r="I1227" s="187">
        <v>4500</v>
      </c>
      <c r="J1227" s="187">
        <v>5500</v>
      </c>
    </row>
    <row r="1228" spans="1:10" ht="45">
      <c r="A1228" s="197">
        <v>4</v>
      </c>
      <c r="B1228" s="195" t="s">
        <v>228</v>
      </c>
      <c r="C1228" s="197">
        <v>310</v>
      </c>
      <c r="D1228" s="193" t="s">
        <v>646</v>
      </c>
      <c r="E1228" s="18"/>
      <c r="F1228" s="197">
        <v>20000</v>
      </c>
      <c r="G1228" s="197">
        <v>20000</v>
      </c>
      <c r="H1228" s="187" t="s">
        <v>627</v>
      </c>
      <c r="I1228" s="187" t="s">
        <v>627</v>
      </c>
      <c r="J1228" s="187" t="s">
        <v>627</v>
      </c>
    </row>
    <row r="1229" spans="1:10" ht="22.5">
      <c r="A1229" s="18"/>
      <c r="B1229" s="18"/>
      <c r="C1229" s="187">
        <v>310</v>
      </c>
      <c r="D1229" s="195" t="s">
        <v>647</v>
      </c>
      <c r="E1229" s="18"/>
      <c r="F1229" s="187">
        <v>20000</v>
      </c>
      <c r="G1229" s="187" t="s">
        <v>627</v>
      </c>
      <c r="H1229" s="187">
        <v>20000</v>
      </c>
      <c r="I1229" s="187" t="s">
        <v>627</v>
      </c>
      <c r="J1229" s="187" t="s">
        <v>627</v>
      </c>
    </row>
    <row r="1230" spans="1:10" ht="22.5">
      <c r="A1230" s="18"/>
      <c r="B1230" s="18"/>
      <c r="C1230" s="187">
        <v>310</v>
      </c>
      <c r="D1230" s="10" t="s">
        <v>648</v>
      </c>
      <c r="E1230" s="18"/>
      <c r="F1230" s="187">
        <v>15000</v>
      </c>
      <c r="G1230" s="187" t="s">
        <v>627</v>
      </c>
      <c r="H1230" s="187" t="s">
        <v>627</v>
      </c>
      <c r="I1230" s="187">
        <v>15000</v>
      </c>
      <c r="J1230" s="187" t="s">
        <v>627</v>
      </c>
    </row>
    <row r="1231" spans="1:10" ht="33.75">
      <c r="A1231" s="18"/>
      <c r="B1231" s="18"/>
      <c r="C1231" s="187">
        <v>310</v>
      </c>
      <c r="D1231" s="195" t="s">
        <v>649</v>
      </c>
      <c r="E1231" s="18"/>
      <c r="F1231" s="187">
        <v>10000</v>
      </c>
      <c r="G1231" s="187" t="s">
        <v>627</v>
      </c>
      <c r="H1231" s="187" t="s">
        <v>627</v>
      </c>
      <c r="I1231" s="187" t="s">
        <v>627</v>
      </c>
      <c r="J1231" s="187">
        <v>10000</v>
      </c>
    </row>
    <row r="1232" spans="1:10" ht="57">
      <c r="A1232" s="18"/>
      <c r="B1232" s="18"/>
      <c r="C1232" s="187">
        <v>310</v>
      </c>
      <c r="D1232" s="194" t="s">
        <v>650</v>
      </c>
      <c r="E1232" s="18"/>
      <c r="F1232" s="187">
        <v>5000</v>
      </c>
      <c r="G1232" s="187" t="s">
        <v>627</v>
      </c>
      <c r="H1232" s="187" t="s">
        <v>627</v>
      </c>
      <c r="I1232" s="187" t="s">
        <v>627</v>
      </c>
      <c r="J1232" s="187">
        <v>5000</v>
      </c>
    </row>
    <row r="1233" spans="1:10">
      <c r="A1233" s="18"/>
      <c r="B1233" s="18"/>
      <c r="C1233" s="187">
        <v>310</v>
      </c>
      <c r="D1233" s="18" t="s">
        <v>651</v>
      </c>
      <c r="E1233" s="18"/>
      <c r="F1233" s="35">
        <v>40000</v>
      </c>
      <c r="G1233" s="35" t="s">
        <v>627</v>
      </c>
      <c r="H1233" s="35" t="s">
        <v>627</v>
      </c>
      <c r="I1233" s="35">
        <v>40000</v>
      </c>
      <c r="J1233" s="35" t="s">
        <v>627</v>
      </c>
    </row>
    <row r="1234" spans="1:10">
      <c r="A1234" s="18"/>
      <c r="B1234" s="18"/>
      <c r="C1234" s="35">
        <v>310</v>
      </c>
      <c r="D1234" s="18" t="s">
        <v>652</v>
      </c>
      <c r="E1234" s="18"/>
      <c r="F1234" s="35">
        <v>12000</v>
      </c>
      <c r="G1234" s="35">
        <v>12000</v>
      </c>
      <c r="H1234" s="187" t="s">
        <v>627</v>
      </c>
      <c r="I1234" s="35" t="s">
        <v>627</v>
      </c>
      <c r="J1234" s="35" t="s">
        <v>627</v>
      </c>
    </row>
    <row r="1235" spans="1:10">
      <c r="A1235" s="18"/>
      <c r="B1235" s="18"/>
      <c r="C1235" s="35">
        <v>310</v>
      </c>
      <c r="D1235" s="18" t="s">
        <v>653</v>
      </c>
      <c r="E1235" s="18"/>
      <c r="F1235" s="35">
        <v>12000</v>
      </c>
      <c r="G1235" s="35" t="s">
        <v>627</v>
      </c>
      <c r="H1235" s="35" t="s">
        <v>627</v>
      </c>
      <c r="I1235" s="35" t="s">
        <v>627</v>
      </c>
      <c r="J1235" s="35">
        <v>12000</v>
      </c>
    </row>
    <row r="1236" spans="1:10">
      <c r="A1236" s="18"/>
      <c r="B1236" s="18"/>
      <c r="C1236" s="35">
        <v>310</v>
      </c>
      <c r="D1236" s="18" t="s">
        <v>654</v>
      </c>
      <c r="E1236" s="18"/>
      <c r="F1236" s="35">
        <v>25000</v>
      </c>
      <c r="G1236" s="35" t="s">
        <v>627</v>
      </c>
      <c r="H1236" s="35">
        <v>25000</v>
      </c>
      <c r="I1236" s="35" t="s">
        <v>627</v>
      </c>
      <c r="J1236" s="35" t="s">
        <v>627</v>
      </c>
    </row>
    <row r="1237" spans="1:10">
      <c r="A1237" s="18"/>
      <c r="B1237" s="18"/>
      <c r="C1237" s="35">
        <v>310</v>
      </c>
      <c r="D1237" s="18" t="s">
        <v>655</v>
      </c>
      <c r="E1237" s="18"/>
      <c r="F1237" s="35">
        <v>7000</v>
      </c>
      <c r="G1237" s="35" t="s">
        <v>627</v>
      </c>
      <c r="H1237" s="35" t="s">
        <v>627</v>
      </c>
      <c r="I1237" s="35" t="s">
        <v>627</v>
      </c>
      <c r="J1237" s="35">
        <v>7000</v>
      </c>
    </row>
    <row r="1238" spans="1:10">
      <c r="A1238" s="18"/>
      <c r="B1238" s="18"/>
      <c r="C1238" s="35">
        <v>310</v>
      </c>
      <c r="D1238" s="18" t="s">
        <v>656</v>
      </c>
      <c r="E1238" s="18"/>
      <c r="F1238" s="35">
        <v>3000</v>
      </c>
      <c r="G1238" s="35">
        <v>3000</v>
      </c>
      <c r="H1238" s="35" t="s">
        <v>627</v>
      </c>
      <c r="I1238" s="35" t="s">
        <v>627</v>
      </c>
      <c r="J1238" s="35" t="s">
        <v>627</v>
      </c>
    </row>
    <row r="1239" spans="1:10">
      <c r="A1239" s="18"/>
      <c r="B1239" s="18"/>
      <c r="C1239" s="35">
        <v>310</v>
      </c>
      <c r="D1239" s="18" t="s">
        <v>657</v>
      </c>
      <c r="E1239" s="18"/>
      <c r="F1239" s="35">
        <v>10000</v>
      </c>
      <c r="G1239" s="35">
        <v>10000</v>
      </c>
      <c r="H1239" s="18"/>
      <c r="I1239" s="18"/>
      <c r="J1239" s="18"/>
    </row>
    <row r="1240" spans="1:10">
      <c r="A1240" s="18"/>
      <c r="B1240" s="18"/>
      <c r="C1240" s="198">
        <v>310</v>
      </c>
      <c r="D1240" s="199" t="s">
        <v>658</v>
      </c>
      <c r="E1240" s="18"/>
      <c r="F1240" s="198">
        <v>8000</v>
      </c>
      <c r="G1240" s="35" t="s">
        <v>627</v>
      </c>
      <c r="H1240" s="35" t="s">
        <v>627</v>
      </c>
      <c r="I1240" s="35" t="s">
        <v>627</v>
      </c>
      <c r="J1240" s="35">
        <v>8000</v>
      </c>
    </row>
    <row r="1241" spans="1:10">
      <c r="A1241" s="18"/>
      <c r="B1241" s="18"/>
      <c r="C1241" s="198">
        <v>310</v>
      </c>
      <c r="D1241" s="200" t="s">
        <v>659</v>
      </c>
      <c r="E1241" s="18"/>
      <c r="F1241" s="198">
        <v>18000</v>
      </c>
      <c r="G1241" s="35" t="s">
        <v>627</v>
      </c>
      <c r="H1241" s="35">
        <v>18000</v>
      </c>
      <c r="I1241" s="35" t="s">
        <v>627</v>
      </c>
      <c r="J1241" s="35" t="s">
        <v>627</v>
      </c>
    </row>
    <row r="1242" spans="1:10">
      <c r="A1242" s="18"/>
      <c r="B1242" s="18"/>
      <c r="C1242" s="198">
        <v>310</v>
      </c>
      <c r="D1242" s="200" t="s">
        <v>660</v>
      </c>
      <c r="E1242" s="18"/>
      <c r="F1242" s="198">
        <v>20000</v>
      </c>
      <c r="G1242" s="35" t="s">
        <v>627</v>
      </c>
      <c r="H1242" s="35" t="s">
        <v>627</v>
      </c>
      <c r="I1242" s="18">
        <v>20000</v>
      </c>
      <c r="J1242" s="35" t="s">
        <v>627</v>
      </c>
    </row>
    <row r="1243" spans="1:10" ht="34.5">
      <c r="A1243" s="18"/>
      <c r="B1243" s="18"/>
      <c r="C1243" s="197">
        <v>310</v>
      </c>
      <c r="D1243" s="137" t="s">
        <v>661</v>
      </c>
      <c r="E1243" s="18"/>
      <c r="F1243" s="198">
        <v>25000</v>
      </c>
      <c r="G1243" s="192" t="s">
        <v>627</v>
      </c>
      <c r="H1243" s="192" t="s">
        <v>627</v>
      </c>
      <c r="I1243" s="192" t="s">
        <v>627</v>
      </c>
      <c r="J1243" s="35">
        <v>25000</v>
      </c>
    </row>
    <row r="1244" spans="1:10" ht="45">
      <c r="A1244" s="187">
        <v>5</v>
      </c>
      <c r="B1244" s="191" t="s">
        <v>224</v>
      </c>
      <c r="C1244" s="187">
        <v>340</v>
      </c>
      <c r="D1244" s="191" t="s">
        <v>662</v>
      </c>
      <c r="E1244" s="18"/>
      <c r="F1244" s="187">
        <v>21000</v>
      </c>
      <c r="G1244" s="187">
        <v>21000</v>
      </c>
      <c r="H1244" s="192" t="s">
        <v>627</v>
      </c>
      <c r="I1244" s="192" t="s">
        <v>627</v>
      </c>
      <c r="J1244" s="192" t="s">
        <v>627</v>
      </c>
    </row>
    <row r="1245" spans="1:10">
      <c r="A1245" s="18"/>
      <c r="B1245" s="18"/>
      <c r="C1245" s="35">
        <v>340</v>
      </c>
      <c r="D1245" s="18" t="s">
        <v>663</v>
      </c>
      <c r="E1245" s="18"/>
      <c r="F1245" s="35">
        <v>9500</v>
      </c>
      <c r="G1245" s="35">
        <v>3000</v>
      </c>
      <c r="H1245" s="35">
        <v>3000</v>
      </c>
      <c r="I1245" s="35">
        <v>3000</v>
      </c>
      <c r="J1245" s="35">
        <v>500</v>
      </c>
    </row>
    <row r="1246" spans="1:10">
      <c r="A1246" s="18"/>
      <c r="B1246" s="18"/>
      <c r="C1246" s="35">
        <v>340</v>
      </c>
      <c r="D1246" s="18" t="s">
        <v>163</v>
      </c>
      <c r="E1246" s="18"/>
      <c r="F1246" s="35">
        <v>5000</v>
      </c>
      <c r="G1246" s="35">
        <v>2500</v>
      </c>
      <c r="H1246" s="35">
        <v>2500</v>
      </c>
      <c r="I1246" s="35" t="s">
        <v>627</v>
      </c>
      <c r="J1246" s="35" t="s">
        <v>627</v>
      </c>
    </row>
    <row r="1247" spans="1:10">
      <c r="A1247" s="18"/>
      <c r="B1247" s="18"/>
      <c r="C1247" s="35">
        <v>340</v>
      </c>
      <c r="D1247" s="18" t="s">
        <v>664</v>
      </c>
      <c r="E1247" s="18"/>
      <c r="F1247" s="35">
        <v>3000</v>
      </c>
      <c r="G1247" s="35">
        <v>1000</v>
      </c>
      <c r="H1247" s="35">
        <v>1000</v>
      </c>
      <c r="I1247" s="35">
        <v>1000</v>
      </c>
      <c r="J1247" s="35" t="s">
        <v>627</v>
      </c>
    </row>
    <row r="1248" spans="1:10">
      <c r="A1248" s="18"/>
      <c r="B1248" s="18"/>
      <c r="C1248" s="35">
        <v>340</v>
      </c>
      <c r="D1248" s="18" t="s">
        <v>665</v>
      </c>
      <c r="E1248" s="18"/>
      <c r="F1248" s="35">
        <v>3500</v>
      </c>
      <c r="G1248" s="35" t="s">
        <v>627</v>
      </c>
      <c r="H1248" s="35" t="s">
        <v>627</v>
      </c>
      <c r="I1248" s="35" t="s">
        <v>627</v>
      </c>
      <c r="J1248" s="35">
        <v>3500</v>
      </c>
    </row>
    <row r="1249" spans="1:10">
      <c r="A1249" s="400" t="s">
        <v>666</v>
      </c>
      <c r="B1249" s="401"/>
      <c r="C1249" s="401"/>
      <c r="D1249" s="401"/>
      <c r="E1249" s="401"/>
      <c r="F1249" s="401"/>
      <c r="G1249" s="401"/>
      <c r="H1249" s="401"/>
      <c r="I1249" s="401"/>
      <c r="J1249" s="402"/>
    </row>
    <row r="1250" spans="1:10" ht="22.5">
      <c r="A1250" s="192">
        <v>1</v>
      </c>
      <c r="B1250" s="191" t="s">
        <v>17</v>
      </c>
      <c r="C1250" s="193">
        <v>221</v>
      </c>
      <c r="D1250" s="193" t="s">
        <v>486</v>
      </c>
      <c r="E1250" s="18"/>
      <c r="F1250" s="187">
        <v>12000</v>
      </c>
      <c r="G1250" s="187">
        <v>3000</v>
      </c>
      <c r="H1250" s="187">
        <v>3000</v>
      </c>
      <c r="I1250" s="187">
        <v>3000</v>
      </c>
      <c r="J1250" s="187">
        <v>3000</v>
      </c>
    </row>
    <row r="1251" spans="1:10" ht="23.25">
      <c r="A1251" s="187">
        <v>2</v>
      </c>
      <c r="B1251" s="194" t="s">
        <v>62</v>
      </c>
      <c r="C1251" s="187">
        <v>223</v>
      </c>
      <c r="D1251" s="193" t="s">
        <v>356</v>
      </c>
      <c r="E1251" s="18"/>
      <c r="F1251" s="187">
        <v>125000</v>
      </c>
      <c r="G1251" s="187">
        <v>31250</v>
      </c>
      <c r="H1251" s="187">
        <v>31250</v>
      </c>
      <c r="I1251" s="187">
        <v>31250</v>
      </c>
      <c r="J1251" s="187">
        <v>31250</v>
      </c>
    </row>
    <row r="1252" spans="1:10" ht="22.5">
      <c r="A1252" s="187"/>
      <c r="B1252" s="18"/>
      <c r="C1252" s="187">
        <v>223</v>
      </c>
      <c r="D1252" s="191" t="s">
        <v>667</v>
      </c>
      <c r="E1252" s="18"/>
      <c r="F1252" s="187">
        <v>7000</v>
      </c>
      <c r="G1252" s="187">
        <v>7000</v>
      </c>
      <c r="H1252" s="187" t="s">
        <v>627</v>
      </c>
      <c r="I1252" s="187" t="s">
        <v>627</v>
      </c>
      <c r="J1252" s="187" t="s">
        <v>627</v>
      </c>
    </row>
    <row r="1253" spans="1:10">
      <c r="A1253" s="18"/>
      <c r="B1253" s="18"/>
      <c r="C1253" s="187">
        <v>223</v>
      </c>
      <c r="D1253" s="18" t="s">
        <v>413</v>
      </c>
      <c r="E1253" s="18"/>
      <c r="F1253" s="197">
        <v>18000</v>
      </c>
      <c r="G1253" s="187">
        <v>4500</v>
      </c>
      <c r="H1253" s="197">
        <v>4500</v>
      </c>
      <c r="I1253" s="197">
        <v>4500</v>
      </c>
      <c r="J1253" s="197">
        <v>4500</v>
      </c>
    </row>
    <row r="1254" spans="1:10" ht="45.75">
      <c r="A1254" s="187">
        <v>3</v>
      </c>
      <c r="B1254" s="194" t="s">
        <v>668</v>
      </c>
      <c r="C1254" s="187">
        <v>225</v>
      </c>
      <c r="D1254" s="189" t="s">
        <v>618</v>
      </c>
      <c r="E1254" s="18"/>
      <c r="F1254" s="187">
        <v>1000</v>
      </c>
      <c r="G1254" s="187">
        <v>1000</v>
      </c>
      <c r="H1254" s="187" t="s">
        <v>627</v>
      </c>
      <c r="I1254" s="187" t="s">
        <v>627</v>
      </c>
      <c r="J1254" s="187" t="s">
        <v>627</v>
      </c>
    </row>
    <row r="1255" spans="1:10" ht="33.75">
      <c r="A1255" s="18"/>
      <c r="B1255" s="18"/>
      <c r="C1255" s="187">
        <v>225</v>
      </c>
      <c r="D1255" s="191" t="s">
        <v>669</v>
      </c>
      <c r="E1255" s="18"/>
      <c r="F1255" s="187">
        <v>29100</v>
      </c>
      <c r="G1255" s="187">
        <v>7275</v>
      </c>
      <c r="H1255" s="187">
        <v>7275</v>
      </c>
      <c r="I1255" s="187">
        <v>7275</v>
      </c>
      <c r="J1255" s="187">
        <v>7275</v>
      </c>
    </row>
    <row r="1256" spans="1:10" ht="22.5">
      <c r="A1256" s="187">
        <v>4</v>
      </c>
      <c r="B1256" s="191" t="s">
        <v>37</v>
      </c>
      <c r="C1256" s="201">
        <v>226</v>
      </c>
      <c r="D1256" s="189" t="s">
        <v>82</v>
      </c>
      <c r="E1256" s="18"/>
      <c r="F1256" s="187">
        <v>154440</v>
      </c>
      <c r="G1256" s="187">
        <v>75000</v>
      </c>
      <c r="H1256" s="187">
        <v>39720</v>
      </c>
      <c r="I1256" s="187">
        <v>39720</v>
      </c>
      <c r="J1256" s="187" t="s">
        <v>627</v>
      </c>
    </row>
    <row r="1257" spans="1:10" ht="23.25">
      <c r="A1257" s="187">
        <v>5</v>
      </c>
      <c r="B1257" s="194" t="s">
        <v>290</v>
      </c>
      <c r="C1257" s="187">
        <v>290</v>
      </c>
      <c r="D1257" s="193" t="s">
        <v>670</v>
      </c>
      <c r="E1257" s="18"/>
      <c r="F1257" s="187">
        <v>8043</v>
      </c>
      <c r="G1257" s="187">
        <v>8043</v>
      </c>
      <c r="H1257" s="18"/>
      <c r="I1257" s="18"/>
      <c r="J1257" s="18"/>
    </row>
    <row r="1258" spans="1:10" ht="23.25">
      <c r="A1258" s="18"/>
      <c r="B1258" s="18"/>
      <c r="C1258" s="187">
        <v>290</v>
      </c>
      <c r="D1258" s="194" t="s">
        <v>622</v>
      </c>
      <c r="E1258" s="18"/>
      <c r="F1258" s="187">
        <v>36000</v>
      </c>
      <c r="G1258" s="187">
        <v>9000</v>
      </c>
      <c r="H1258" s="187">
        <v>9000</v>
      </c>
      <c r="I1258" s="187">
        <v>9000</v>
      </c>
      <c r="J1258" s="187">
        <v>9000</v>
      </c>
    </row>
    <row r="1259" spans="1:10" ht="45">
      <c r="A1259" s="187">
        <v>6</v>
      </c>
      <c r="B1259" s="191" t="s">
        <v>228</v>
      </c>
      <c r="C1259" s="187">
        <v>310</v>
      </c>
      <c r="D1259" s="189" t="s">
        <v>625</v>
      </c>
      <c r="E1259" s="18"/>
      <c r="F1259" s="187">
        <v>2925</v>
      </c>
      <c r="G1259" s="187">
        <v>2925</v>
      </c>
      <c r="H1259" s="187" t="s">
        <v>627</v>
      </c>
      <c r="I1259" s="187" t="s">
        <v>627</v>
      </c>
      <c r="J1259" s="187" t="s">
        <v>627</v>
      </c>
    </row>
    <row r="1260" spans="1:10">
      <c r="A1260" s="18"/>
      <c r="B1260" s="18"/>
      <c r="C1260" s="187">
        <v>310</v>
      </c>
      <c r="D1260" s="18" t="s">
        <v>671</v>
      </c>
      <c r="E1260" s="18"/>
      <c r="F1260" s="187">
        <v>12777</v>
      </c>
      <c r="G1260" s="187" t="s">
        <v>627</v>
      </c>
      <c r="H1260" s="187">
        <v>12777</v>
      </c>
      <c r="I1260" s="187" t="s">
        <v>627</v>
      </c>
      <c r="J1260" s="187" t="s">
        <v>627</v>
      </c>
    </row>
    <row r="1261" spans="1:10" ht="33.75">
      <c r="A1261" s="18"/>
      <c r="B1261" s="18"/>
      <c r="C1261" s="187">
        <v>310</v>
      </c>
      <c r="D1261" s="191" t="s">
        <v>672</v>
      </c>
      <c r="E1261" s="18"/>
      <c r="F1261" s="187">
        <v>20000</v>
      </c>
      <c r="G1261" s="187" t="s">
        <v>627</v>
      </c>
      <c r="H1261" s="187" t="s">
        <v>627</v>
      </c>
      <c r="I1261" s="187">
        <v>20000</v>
      </c>
      <c r="J1261" s="187" t="s">
        <v>627</v>
      </c>
    </row>
    <row r="1262" spans="1:10">
      <c r="A1262" s="18"/>
      <c r="B1262" s="18"/>
      <c r="C1262" s="187">
        <v>310</v>
      </c>
      <c r="D1262" s="18" t="s">
        <v>673</v>
      </c>
      <c r="E1262" s="18"/>
      <c r="F1262" s="187">
        <v>21615</v>
      </c>
      <c r="G1262" s="187" t="s">
        <v>627</v>
      </c>
      <c r="H1262" s="187" t="s">
        <v>627</v>
      </c>
      <c r="I1262" s="187" t="s">
        <v>627</v>
      </c>
      <c r="J1262" s="187">
        <v>21615</v>
      </c>
    </row>
    <row r="1263" spans="1:10" ht="45">
      <c r="A1263" s="202">
        <v>7</v>
      </c>
      <c r="B1263" s="203" t="s">
        <v>224</v>
      </c>
      <c r="C1263" s="204">
        <v>340</v>
      </c>
      <c r="D1263" s="203" t="s">
        <v>674</v>
      </c>
      <c r="E1263" s="20"/>
      <c r="F1263" s="204">
        <v>15000</v>
      </c>
      <c r="G1263" s="204">
        <v>15000</v>
      </c>
      <c r="H1263" s="204" t="s">
        <v>627</v>
      </c>
      <c r="I1263" s="204" t="s">
        <v>627</v>
      </c>
      <c r="J1263" s="204" t="s">
        <v>627</v>
      </c>
    </row>
    <row r="1264" spans="1:10">
      <c r="A1264" s="18"/>
      <c r="B1264" s="18"/>
      <c r="C1264" s="187">
        <v>340</v>
      </c>
      <c r="D1264" s="18" t="s">
        <v>675</v>
      </c>
      <c r="E1264" s="18"/>
      <c r="F1264" s="187">
        <v>3500</v>
      </c>
      <c r="G1264" s="187" t="s">
        <v>627</v>
      </c>
      <c r="H1264" s="187" t="s">
        <v>627</v>
      </c>
      <c r="I1264" s="187" t="s">
        <v>627</v>
      </c>
      <c r="J1264" s="35">
        <v>3500</v>
      </c>
    </row>
    <row r="1265" spans="1:10" ht="33.75">
      <c r="A1265" s="18"/>
      <c r="B1265" s="18"/>
      <c r="C1265" s="187">
        <v>340</v>
      </c>
      <c r="D1265" s="195" t="s">
        <v>676</v>
      </c>
      <c r="E1265" s="18"/>
      <c r="F1265" s="187">
        <v>2500</v>
      </c>
      <c r="G1265" s="187" t="s">
        <v>627</v>
      </c>
      <c r="H1265" s="187" t="s">
        <v>627</v>
      </c>
      <c r="I1265" s="187" t="s">
        <v>627</v>
      </c>
      <c r="J1265" s="187">
        <v>2500</v>
      </c>
    </row>
    <row r="1266" spans="1:10" ht="45.75">
      <c r="A1266" s="18"/>
      <c r="B1266" s="18"/>
      <c r="C1266" s="187">
        <v>340</v>
      </c>
      <c r="D1266" s="194" t="s">
        <v>677</v>
      </c>
      <c r="E1266" s="18"/>
      <c r="F1266" s="187">
        <v>5750</v>
      </c>
      <c r="G1266" s="187">
        <v>750</v>
      </c>
      <c r="H1266" s="187">
        <v>3000</v>
      </c>
      <c r="I1266" s="187">
        <v>2000</v>
      </c>
      <c r="J1266" s="187" t="s">
        <v>627</v>
      </c>
    </row>
    <row r="1267" spans="1:10" ht="34.5">
      <c r="A1267" s="18"/>
      <c r="B1267" s="18"/>
      <c r="C1267" s="187">
        <v>340</v>
      </c>
      <c r="D1267" s="194" t="s">
        <v>678</v>
      </c>
      <c r="E1267" s="18"/>
      <c r="F1267" s="187">
        <v>2400</v>
      </c>
      <c r="G1267" s="187" t="s">
        <v>627</v>
      </c>
      <c r="H1267" s="187" t="s">
        <v>627</v>
      </c>
      <c r="I1267" s="187">
        <v>2400</v>
      </c>
      <c r="J1267" s="187" t="s">
        <v>627</v>
      </c>
    </row>
    <row r="1268" spans="1:10">
      <c r="A1268" s="18"/>
      <c r="B1268" s="18"/>
      <c r="C1268" s="187">
        <v>340</v>
      </c>
      <c r="D1268" s="18" t="s">
        <v>679</v>
      </c>
      <c r="E1268" s="18"/>
      <c r="F1268" s="187">
        <v>750</v>
      </c>
      <c r="G1268" s="187" t="s">
        <v>627</v>
      </c>
      <c r="H1268" s="187">
        <v>750</v>
      </c>
      <c r="I1268" s="187" t="s">
        <v>627</v>
      </c>
      <c r="J1268" s="187" t="s">
        <v>627</v>
      </c>
    </row>
    <row r="1269" spans="1:10" ht="23.25">
      <c r="A1269" s="18"/>
      <c r="B1269" s="18"/>
      <c r="C1269" s="187">
        <v>340</v>
      </c>
      <c r="D1269" s="194" t="s">
        <v>680</v>
      </c>
      <c r="E1269" s="18"/>
      <c r="F1269" s="187">
        <v>4100</v>
      </c>
      <c r="G1269" s="187">
        <v>3500</v>
      </c>
      <c r="H1269" s="187" t="s">
        <v>627</v>
      </c>
      <c r="I1269" s="187">
        <v>600</v>
      </c>
      <c r="J1269" s="187" t="s">
        <v>627</v>
      </c>
    </row>
    <row r="1270" spans="1:10" ht="56.25">
      <c r="A1270" s="18"/>
      <c r="B1270" s="18"/>
      <c r="C1270" s="187">
        <v>340</v>
      </c>
      <c r="D1270" s="195" t="s">
        <v>681</v>
      </c>
      <c r="E1270" s="18"/>
      <c r="F1270" s="187">
        <v>13200</v>
      </c>
      <c r="G1270" s="187">
        <v>400</v>
      </c>
      <c r="H1270" s="187" t="s">
        <v>627</v>
      </c>
      <c r="I1270" s="187" t="s">
        <v>627</v>
      </c>
      <c r="J1270" s="187">
        <v>12800</v>
      </c>
    </row>
    <row r="1271" spans="1:10">
      <c r="A1271" s="400" t="s">
        <v>682</v>
      </c>
      <c r="B1271" s="401"/>
      <c r="C1271" s="401"/>
      <c r="D1271" s="401"/>
      <c r="E1271" s="401"/>
      <c r="F1271" s="401"/>
      <c r="G1271" s="401"/>
      <c r="H1271" s="401"/>
      <c r="I1271" s="401"/>
      <c r="J1271" s="402"/>
    </row>
    <row r="1272" spans="1:10" ht="23.25">
      <c r="A1272" s="187">
        <v>1</v>
      </c>
      <c r="B1272" s="194" t="s">
        <v>17</v>
      </c>
      <c r="C1272" s="187">
        <v>221</v>
      </c>
      <c r="D1272" s="189" t="s">
        <v>77</v>
      </c>
      <c r="E1272" s="18"/>
      <c r="F1272" s="187">
        <v>116292</v>
      </c>
      <c r="G1272" s="187">
        <v>2908</v>
      </c>
      <c r="H1272" s="187">
        <v>2907</v>
      </c>
      <c r="I1272" s="187">
        <v>2907</v>
      </c>
      <c r="J1272" s="187">
        <v>2907</v>
      </c>
    </row>
    <row r="1273" spans="1:10">
      <c r="A1273" s="18"/>
      <c r="B1273" s="18"/>
      <c r="C1273" s="18">
        <v>221</v>
      </c>
      <c r="D1273" s="18" t="s">
        <v>613</v>
      </c>
      <c r="E1273" s="18"/>
      <c r="F1273" s="187">
        <v>7788</v>
      </c>
      <c r="G1273" s="187">
        <v>1947</v>
      </c>
      <c r="H1273" s="187">
        <v>1947</v>
      </c>
      <c r="I1273" s="187">
        <v>1947</v>
      </c>
      <c r="J1273" s="187">
        <v>1947</v>
      </c>
    </row>
    <row r="1274" spans="1:10" ht="23.25">
      <c r="A1274" s="193">
        <v>2</v>
      </c>
      <c r="B1274" s="194" t="s">
        <v>62</v>
      </c>
      <c r="C1274" s="187">
        <v>223</v>
      </c>
      <c r="D1274" s="193" t="s">
        <v>614</v>
      </c>
      <c r="E1274" s="18"/>
      <c r="F1274" s="187">
        <v>6700.57</v>
      </c>
      <c r="G1274" s="187">
        <v>1675.57</v>
      </c>
      <c r="H1274" s="187">
        <v>1675</v>
      </c>
      <c r="I1274" s="187">
        <v>1675</v>
      </c>
      <c r="J1274" s="187">
        <v>1675</v>
      </c>
    </row>
    <row r="1275" spans="1:10">
      <c r="A1275" s="18"/>
      <c r="B1275" s="18"/>
      <c r="C1275" s="18">
        <v>223</v>
      </c>
      <c r="D1275" s="18" t="s">
        <v>683</v>
      </c>
      <c r="E1275" s="18"/>
      <c r="F1275" s="187">
        <v>41583</v>
      </c>
      <c r="G1275" s="187">
        <v>10398</v>
      </c>
      <c r="H1275" s="187">
        <v>10395</v>
      </c>
      <c r="I1275" s="187">
        <v>10395</v>
      </c>
      <c r="J1275" s="187">
        <v>10395</v>
      </c>
    </row>
    <row r="1276" spans="1:10">
      <c r="A1276" s="18"/>
      <c r="B1276" s="18"/>
      <c r="C1276" s="18">
        <v>223</v>
      </c>
      <c r="D1276" s="18" t="s">
        <v>356</v>
      </c>
      <c r="E1276" s="18"/>
      <c r="F1276" s="187">
        <v>119232</v>
      </c>
      <c r="G1276" s="187">
        <v>119232</v>
      </c>
      <c r="H1276" s="187" t="s">
        <v>627</v>
      </c>
      <c r="I1276" s="187" t="s">
        <v>627</v>
      </c>
      <c r="J1276" s="187" t="s">
        <v>627</v>
      </c>
    </row>
    <row r="1277" spans="1:10">
      <c r="A1277" s="18"/>
      <c r="B1277" s="18"/>
      <c r="C1277" s="18">
        <v>223</v>
      </c>
      <c r="D1277" s="18" t="s">
        <v>413</v>
      </c>
      <c r="E1277" s="18"/>
      <c r="F1277" s="187">
        <v>36570</v>
      </c>
      <c r="G1277" s="187">
        <v>9143</v>
      </c>
      <c r="H1277" s="187">
        <v>9142</v>
      </c>
      <c r="I1277" s="187">
        <v>9143</v>
      </c>
      <c r="J1277" s="187">
        <v>9142</v>
      </c>
    </row>
    <row r="1278" spans="1:10" ht="23.25">
      <c r="A1278" s="18"/>
      <c r="B1278" s="18"/>
      <c r="C1278" s="193">
        <v>223</v>
      </c>
      <c r="D1278" s="194" t="s">
        <v>667</v>
      </c>
      <c r="E1278" s="18"/>
      <c r="F1278" s="187">
        <v>17751.43</v>
      </c>
      <c r="G1278" s="187" t="s">
        <v>627</v>
      </c>
      <c r="H1278" s="187">
        <v>17751.400000000001</v>
      </c>
      <c r="I1278" s="187" t="s">
        <v>627</v>
      </c>
      <c r="J1278" s="187" t="s">
        <v>627</v>
      </c>
    </row>
    <row r="1279" spans="1:10" ht="45.75">
      <c r="A1279" s="187">
        <v>3</v>
      </c>
      <c r="B1279" s="194" t="s">
        <v>668</v>
      </c>
      <c r="C1279" s="201">
        <v>225</v>
      </c>
      <c r="D1279" s="195" t="s">
        <v>684</v>
      </c>
      <c r="E1279" s="18"/>
      <c r="F1279" s="187">
        <v>142359</v>
      </c>
      <c r="G1279" s="187">
        <v>35590</v>
      </c>
      <c r="H1279" s="187">
        <v>35590</v>
      </c>
      <c r="I1279" s="187">
        <v>35590</v>
      </c>
      <c r="J1279" s="187">
        <v>35589</v>
      </c>
    </row>
    <row r="1280" spans="1:10" ht="23.25">
      <c r="A1280" s="187">
        <v>4</v>
      </c>
      <c r="B1280" s="194" t="s">
        <v>37</v>
      </c>
      <c r="C1280" s="197">
        <v>226</v>
      </c>
      <c r="D1280" s="205" t="s">
        <v>82</v>
      </c>
      <c r="E1280" s="18"/>
      <c r="F1280" s="197">
        <v>34300</v>
      </c>
      <c r="G1280" s="197">
        <v>8575</v>
      </c>
      <c r="H1280" s="197">
        <v>8575</v>
      </c>
      <c r="I1280" s="197">
        <v>8575</v>
      </c>
      <c r="J1280" s="197">
        <v>8575</v>
      </c>
    </row>
    <row r="1281" spans="1:10" ht="45.75">
      <c r="A1281" s="187">
        <v>5</v>
      </c>
      <c r="B1281" s="195" t="s">
        <v>290</v>
      </c>
      <c r="C1281" s="187">
        <v>290</v>
      </c>
      <c r="D1281" s="194" t="s">
        <v>645</v>
      </c>
      <c r="E1281" s="18"/>
      <c r="F1281" s="197">
        <v>39000</v>
      </c>
      <c r="G1281" s="197">
        <v>9750</v>
      </c>
      <c r="H1281" s="197">
        <v>9750</v>
      </c>
      <c r="I1281" s="197">
        <v>9750</v>
      </c>
      <c r="J1281" s="197">
        <v>9750</v>
      </c>
    </row>
    <row r="1282" spans="1:10" ht="45">
      <c r="A1282" s="197">
        <v>6</v>
      </c>
      <c r="B1282" s="191" t="s">
        <v>228</v>
      </c>
      <c r="C1282" s="187">
        <v>310</v>
      </c>
      <c r="D1282" s="189" t="s">
        <v>685</v>
      </c>
      <c r="E1282" s="18"/>
      <c r="F1282" s="187">
        <v>20000</v>
      </c>
      <c r="G1282" s="187">
        <v>20000</v>
      </c>
      <c r="H1282" s="187" t="s">
        <v>627</v>
      </c>
      <c r="I1282" s="187" t="s">
        <v>627</v>
      </c>
      <c r="J1282" s="187" t="s">
        <v>627</v>
      </c>
    </row>
    <row r="1283" spans="1:10" ht="34.5">
      <c r="A1283" s="187"/>
      <c r="B1283" s="18"/>
      <c r="C1283" s="187">
        <v>310</v>
      </c>
      <c r="D1283" s="194" t="s">
        <v>641</v>
      </c>
      <c r="E1283" s="18"/>
      <c r="F1283" s="187">
        <v>45000</v>
      </c>
      <c r="G1283" s="187" t="s">
        <v>627</v>
      </c>
      <c r="H1283" s="187">
        <v>45000</v>
      </c>
      <c r="I1283" s="187" t="s">
        <v>627</v>
      </c>
      <c r="J1283" s="187" t="s">
        <v>627</v>
      </c>
    </row>
    <row r="1284" spans="1:10" ht="57">
      <c r="A1284" s="18"/>
      <c r="B1284" s="18"/>
      <c r="C1284" s="187">
        <v>310</v>
      </c>
      <c r="D1284" s="194" t="s">
        <v>686</v>
      </c>
      <c r="E1284" s="18"/>
      <c r="F1284" s="187">
        <v>20000</v>
      </c>
      <c r="G1284" s="187" t="s">
        <v>627</v>
      </c>
      <c r="H1284" s="187" t="s">
        <v>627</v>
      </c>
      <c r="I1284" s="187">
        <v>20000</v>
      </c>
      <c r="J1284" s="187" t="s">
        <v>627</v>
      </c>
    </row>
    <row r="1285" spans="1:10" ht="33.75">
      <c r="A1285" s="18"/>
      <c r="B1285" s="18"/>
      <c r="C1285" s="187">
        <v>310</v>
      </c>
      <c r="D1285" s="195" t="s">
        <v>687</v>
      </c>
      <c r="E1285" s="18"/>
      <c r="F1285" s="187">
        <v>29000</v>
      </c>
      <c r="G1285" s="187" t="s">
        <v>627</v>
      </c>
      <c r="H1285" s="187" t="s">
        <v>627</v>
      </c>
      <c r="I1285" s="187" t="s">
        <v>627</v>
      </c>
      <c r="J1285" s="187">
        <v>29000</v>
      </c>
    </row>
    <row r="1286" spans="1:10">
      <c r="A1286" s="18"/>
      <c r="B1286" s="18"/>
      <c r="C1286" s="18">
        <v>310</v>
      </c>
      <c r="D1286" s="18" t="s">
        <v>688</v>
      </c>
      <c r="E1286" s="18"/>
      <c r="F1286" s="187">
        <v>36500</v>
      </c>
      <c r="G1286" s="187" t="s">
        <v>627</v>
      </c>
      <c r="H1286" s="187" t="s">
        <v>627</v>
      </c>
      <c r="I1286" s="187">
        <v>36500</v>
      </c>
      <c r="J1286" s="187" t="s">
        <v>627</v>
      </c>
    </row>
    <row r="1287" spans="1:10" ht="67.5">
      <c r="A1287" s="187">
        <v>7</v>
      </c>
      <c r="B1287" s="191" t="s">
        <v>224</v>
      </c>
      <c r="C1287" s="187">
        <v>340</v>
      </c>
      <c r="D1287" s="191" t="s">
        <v>689</v>
      </c>
      <c r="E1287" s="18"/>
      <c r="F1287" s="187">
        <v>18424</v>
      </c>
      <c r="G1287" s="187">
        <v>4606</v>
      </c>
      <c r="H1287" s="187">
        <v>4606</v>
      </c>
      <c r="I1287" s="187">
        <v>4606</v>
      </c>
      <c r="J1287" s="187">
        <v>4606</v>
      </c>
    </row>
    <row r="1289" spans="1:10">
      <c r="D1289" s="1" t="s">
        <v>690</v>
      </c>
    </row>
    <row r="1291" spans="1:10">
      <c r="A1291" s="206">
        <v>1</v>
      </c>
      <c r="B1291" s="16" t="s">
        <v>230</v>
      </c>
      <c r="C1291" s="207">
        <v>225</v>
      </c>
      <c r="D1291" s="16" t="s">
        <v>691</v>
      </c>
      <c r="E1291" s="16" t="s">
        <v>25</v>
      </c>
      <c r="F1291" s="208">
        <v>10</v>
      </c>
      <c r="G1291" s="207"/>
      <c r="H1291" s="207">
        <v>5.6</v>
      </c>
      <c r="I1291" s="207">
        <v>4.4000000000000004</v>
      </c>
      <c r="J1291" s="207"/>
    </row>
    <row r="1292" spans="1:10">
      <c r="A1292" s="206">
        <v>2</v>
      </c>
      <c r="B1292" s="16" t="s">
        <v>228</v>
      </c>
      <c r="C1292" s="207">
        <v>310</v>
      </c>
      <c r="D1292" s="16" t="s">
        <v>692</v>
      </c>
      <c r="E1292" s="16" t="s">
        <v>25</v>
      </c>
      <c r="F1292" s="208">
        <v>9.1</v>
      </c>
      <c r="G1292" s="207"/>
      <c r="H1292" s="207"/>
      <c r="I1292" s="207">
        <v>9.1</v>
      </c>
      <c r="J1292" s="207"/>
    </row>
    <row r="1293" spans="1:10">
      <c r="A1293" s="206">
        <v>3</v>
      </c>
      <c r="B1293" s="16" t="s">
        <v>17</v>
      </c>
      <c r="C1293" s="207">
        <v>221</v>
      </c>
      <c r="D1293" s="16" t="s">
        <v>16</v>
      </c>
      <c r="E1293" s="16" t="s">
        <v>18</v>
      </c>
      <c r="F1293" s="208">
        <v>21</v>
      </c>
      <c r="G1293" s="207">
        <v>7.8</v>
      </c>
      <c r="H1293" s="207">
        <v>6.2</v>
      </c>
      <c r="I1293" s="207">
        <v>7</v>
      </c>
      <c r="J1293" s="207"/>
    </row>
    <row r="1294" spans="1:10" ht="67.5">
      <c r="A1294" s="206">
        <v>4</v>
      </c>
      <c r="B1294" s="207"/>
      <c r="C1294" s="207">
        <v>226</v>
      </c>
      <c r="D1294" s="209" t="s">
        <v>693</v>
      </c>
      <c r="E1294" s="16" t="s">
        <v>25</v>
      </c>
      <c r="F1294" s="208">
        <v>32</v>
      </c>
      <c r="G1294" s="207">
        <v>7.7</v>
      </c>
      <c r="H1294" s="207">
        <v>8.5</v>
      </c>
      <c r="I1294" s="207">
        <v>15.8</v>
      </c>
      <c r="J1294" s="207"/>
    </row>
    <row r="1295" spans="1:10">
      <c r="A1295" s="206">
        <v>5</v>
      </c>
      <c r="B1295" s="16" t="s">
        <v>224</v>
      </c>
      <c r="C1295" s="207">
        <v>340</v>
      </c>
      <c r="D1295" s="16" t="s">
        <v>694</v>
      </c>
      <c r="E1295" s="16" t="s">
        <v>25</v>
      </c>
      <c r="F1295" s="208">
        <v>10</v>
      </c>
      <c r="G1295" s="207"/>
      <c r="H1295" s="207">
        <v>7.8</v>
      </c>
      <c r="I1295" s="207">
        <v>2.2000000000000002</v>
      </c>
      <c r="J1295" s="207"/>
    </row>
    <row r="1296" spans="1:10">
      <c r="A1296" s="210"/>
      <c r="B1296" s="210" t="s">
        <v>117</v>
      </c>
      <c r="C1296" s="210"/>
      <c r="D1296" s="210"/>
      <c r="E1296" s="210"/>
      <c r="F1296" s="210">
        <v>82.1</v>
      </c>
      <c r="G1296" s="210">
        <v>15.5</v>
      </c>
      <c r="H1296" s="210">
        <v>28.1</v>
      </c>
      <c r="I1296" s="210">
        <v>38.5</v>
      </c>
      <c r="J1296" s="210">
        <v>0</v>
      </c>
    </row>
    <row r="1298" spans="1:10">
      <c r="D1298" s="1" t="s">
        <v>695</v>
      </c>
    </row>
    <row r="1300" spans="1:10">
      <c r="A1300" s="393" t="s">
        <v>5</v>
      </c>
      <c r="B1300" s="393" t="s">
        <v>6</v>
      </c>
      <c r="C1300" s="393" t="s">
        <v>7</v>
      </c>
      <c r="D1300" s="393" t="s">
        <v>8</v>
      </c>
      <c r="E1300" s="393" t="s">
        <v>9</v>
      </c>
      <c r="F1300" s="390" t="s">
        <v>10</v>
      </c>
      <c r="G1300" s="391"/>
      <c r="H1300" s="391"/>
      <c r="I1300" s="391"/>
      <c r="J1300" s="392"/>
    </row>
    <row r="1301" spans="1:10">
      <c r="A1301" s="394"/>
      <c r="B1301" s="394"/>
      <c r="C1301" s="394"/>
      <c r="D1301" s="394"/>
      <c r="E1301" s="394"/>
      <c r="F1301" s="211" t="s">
        <v>11</v>
      </c>
      <c r="G1301" s="211" t="s">
        <v>12</v>
      </c>
      <c r="H1301" s="211" t="s">
        <v>13</v>
      </c>
      <c r="I1301" s="211" t="s">
        <v>14</v>
      </c>
      <c r="J1301" s="211" t="s">
        <v>15</v>
      </c>
    </row>
    <row r="1302" spans="1:10" ht="31.5">
      <c r="A1302" s="212">
        <v>1</v>
      </c>
      <c r="B1302" s="213" t="s">
        <v>77</v>
      </c>
      <c r="C1302" s="214">
        <v>221</v>
      </c>
      <c r="D1302" s="213" t="s">
        <v>696</v>
      </c>
      <c r="E1302" s="213" t="s">
        <v>697</v>
      </c>
      <c r="F1302" s="215">
        <f>SUM(G1302:J1302)</f>
        <v>677.2</v>
      </c>
      <c r="G1302" s="215">
        <f>677.2*20/100</f>
        <v>135.44</v>
      </c>
      <c r="H1302" s="215">
        <f>677.2*25/100</f>
        <v>169.3</v>
      </c>
      <c r="I1302" s="215">
        <f>677.2*25/100</f>
        <v>169.3</v>
      </c>
      <c r="J1302" s="215">
        <f>677.2*30/100</f>
        <v>203.16</v>
      </c>
    </row>
    <row r="1303" spans="1:10" ht="33.75">
      <c r="A1303" s="216">
        <v>2</v>
      </c>
      <c r="B1303" s="217" t="s">
        <v>79</v>
      </c>
      <c r="C1303" s="218">
        <v>223</v>
      </c>
      <c r="D1303" s="217" t="s">
        <v>356</v>
      </c>
      <c r="E1303" s="217" t="s">
        <v>698</v>
      </c>
      <c r="F1303" s="219">
        <f>733.099+59.228</f>
        <v>792.327</v>
      </c>
      <c r="G1303" s="219">
        <f>792.327*45/100</f>
        <v>356.54714999999999</v>
      </c>
      <c r="H1303" s="219">
        <f>792.327*10/100</f>
        <v>79.232700000000008</v>
      </c>
      <c r="I1303" s="219"/>
      <c r="J1303" s="219">
        <f>792.327*45/100</f>
        <v>356.54714999999999</v>
      </c>
    </row>
    <row r="1304" spans="1:10" ht="33.75">
      <c r="A1304" s="216">
        <v>3</v>
      </c>
      <c r="B1304" s="217"/>
      <c r="C1304" s="218">
        <v>223</v>
      </c>
      <c r="D1304" s="217" t="s">
        <v>413</v>
      </c>
      <c r="E1304" s="217" t="s">
        <v>698</v>
      </c>
      <c r="F1304" s="219">
        <f>614.047+62.3</f>
        <v>676.34699999999998</v>
      </c>
      <c r="G1304" s="219">
        <f>676.347*20/100</f>
        <v>135.26939999999999</v>
      </c>
      <c r="H1304" s="219">
        <f>676.347*25/100</f>
        <v>169.08674999999999</v>
      </c>
      <c r="I1304" s="219">
        <f>676.347*25/100</f>
        <v>169.08674999999999</v>
      </c>
      <c r="J1304" s="219">
        <f>676.347*30/100</f>
        <v>202.9041</v>
      </c>
    </row>
    <row r="1305" spans="1:10" ht="33.75">
      <c r="A1305" s="216">
        <v>4</v>
      </c>
      <c r="B1305" s="217"/>
      <c r="C1305" s="218">
        <v>223</v>
      </c>
      <c r="D1305" s="217" t="s">
        <v>614</v>
      </c>
      <c r="E1305" s="217" t="s">
        <v>698</v>
      </c>
      <c r="F1305" s="219">
        <f>55+2.772</f>
        <v>57.771999999999998</v>
      </c>
      <c r="G1305" s="219">
        <f>57.772*20/100</f>
        <v>11.554400000000001</v>
      </c>
      <c r="H1305" s="219">
        <f>57.772*25/100</f>
        <v>14.443</v>
      </c>
      <c r="I1305" s="219">
        <f>57.772*25/100</f>
        <v>14.443</v>
      </c>
      <c r="J1305" s="219">
        <f>57.772*30/100</f>
        <v>17.331599999999998</v>
      </c>
    </row>
    <row r="1306" spans="1:10" ht="33.75">
      <c r="A1306" s="220">
        <v>5</v>
      </c>
      <c r="B1306" s="221"/>
      <c r="C1306" s="222">
        <v>223</v>
      </c>
      <c r="D1306" s="221" t="s">
        <v>699</v>
      </c>
      <c r="E1306" s="217" t="s">
        <v>698</v>
      </c>
      <c r="F1306" s="219">
        <f>38</f>
        <v>38</v>
      </c>
      <c r="G1306" s="219">
        <f>38*20/100</f>
        <v>7.6</v>
      </c>
      <c r="H1306" s="219">
        <f>38*25/100</f>
        <v>9.5</v>
      </c>
      <c r="I1306" s="219">
        <f>38*25/100</f>
        <v>9.5</v>
      </c>
      <c r="J1306" s="219">
        <f>38*30/100</f>
        <v>11.4</v>
      </c>
    </row>
    <row r="1307" spans="1:10" ht="33.75">
      <c r="A1307" s="216">
        <v>6</v>
      </c>
      <c r="B1307" s="217"/>
      <c r="C1307" s="218">
        <v>223</v>
      </c>
      <c r="D1307" s="217" t="s">
        <v>700</v>
      </c>
      <c r="E1307" s="217" t="s">
        <v>701</v>
      </c>
      <c r="F1307" s="219">
        <v>41.953000000000003</v>
      </c>
      <c r="G1307" s="219"/>
      <c r="H1307" s="219"/>
      <c r="I1307" s="219">
        <v>41.953000000000003</v>
      </c>
      <c r="J1307" s="219"/>
    </row>
    <row r="1308" spans="1:10">
      <c r="A1308" s="223">
        <v>7</v>
      </c>
      <c r="B1308" s="224" t="s">
        <v>702</v>
      </c>
      <c r="C1308" s="225">
        <v>223</v>
      </c>
      <c r="D1308" s="224"/>
      <c r="E1308" s="224"/>
      <c r="F1308" s="226">
        <f>SUM(G1308:J1308)</f>
        <v>1606.3989999999999</v>
      </c>
      <c r="G1308" s="226">
        <f>SUM(G1303:G1307)</f>
        <v>510.97095000000002</v>
      </c>
      <c r="H1308" s="226">
        <f>SUM(H1303:H1307)</f>
        <v>272.26245</v>
      </c>
      <c r="I1308" s="226">
        <f>SUM(I1303:I1307)</f>
        <v>234.98275000000001</v>
      </c>
      <c r="J1308" s="226">
        <f>SUM(J1303:J1307)</f>
        <v>588.18284999999992</v>
      </c>
    </row>
    <row r="1309" spans="1:10" ht="45">
      <c r="A1309" s="216">
        <v>8</v>
      </c>
      <c r="B1309" s="217" t="s">
        <v>684</v>
      </c>
      <c r="C1309" s="227">
        <v>225</v>
      </c>
      <c r="D1309" s="228" t="s">
        <v>107</v>
      </c>
      <c r="E1309" s="217" t="s">
        <v>701</v>
      </c>
      <c r="F1309" s="219">
        <f>65.778</f>
        <v>65.778000000000006</v>
      </c>
      <c r="G1309" s="229">
        <f>65.778*20/100</f>
        <v>13.155600000000002</v>
      </c>
      <c r="H1309" s="219">
        <f>65.778*25/100</f>
        <v>16.444500000000001</v>
      </c>
      <c r="I1309" s="219">
        <f>65.778*25/100</f>
        <v>16.444500000000001</v>
      </c>
      <c r="J1309" s="219">
        <f>65.778*30/100</f>
        <v>19.733400000000003</v>
      </c>
    </row>
    <row r="1310" spans="1:10" ht="45">
      <c r="A1310" s="216">
        <v>9</v>
      </c>
      <c r="B1310" s="217"/>
      <c r="C1310" s="227">
        <v>225</v>
      </c>
      <c r="D1310" s="228" t="s">
        <v>703</v>
      </c>
      <c r="E1310" s="217" t="s">
        <v>701</v>
      </c>
      <c r="F1310" s="230">
        <v>102.81100000000001</v>
      </c>
      <c r="G1310" s="231">
        <f>102.811*30/100</f>
        <v>30.843300000000003</v>
      </c>
      <c r="H1310" s="231">
        <f>102.811*15/100</f>
        <v>15.421650000000001</v>
      </c>
      <c r="I1310" s="231">
        <f>102.811*20/100</f>
        <v>20.562200000000004</v>
      </c>
      <c r="J1310" s="231">
        <f>102.811*35/100</f>
        <v>35.983850000000004</v>
      </c>
    </row>
    <row r="1311" spans="1:10" ht="22.5">
      <c r="A1311" s="232">
        <v>10</v>
      </c>
      <c r="B1311" s="217"/>
      <c r="C1311" s="227">
        <v>225</v>
      </c>
      <c r="D1311" s="228" t="s">
        <v>704</v>
      </c>
      <c r="E1311" s="217" t="s">
        <v>701</v>
      </c>
      <c r="F1311" s="219">
        <v>6.9539999999999997</v>
      </c>
      <c r="G1311" s="233">
        <f>6.954*20/100</f>
        <v>1.3907999999999998</v>
      </c>
      <c r="H1311" s="233">
        <f>6.954*25/100</f>
        <v>1.7384999999999999</v>
      </c>
      <c r="I1311" s="233">
        <f>6.954*25/100</f>
        <v>1.7384999999999999</v>
      </c>
      <c r="J1311" s="233">
        <f>6.954*30/100</f>
        <v>2.0861999999999998</v>
      </c>
    </row>
    <row r="1312" spans="1:10" ht="67.5">
      <c r="A1312" s="216">
        <v>11</v>
      </c>
      <c r="B1312" s="217"/>
      <c r="C1312" s="227">
        <v>225</v>
      </c>
      <c r="D1312" s="228" t="s">
        <v>705</v>
      </c>
      <c r="E1312" s="228" t="s">
        <v>701</v>
      </c>
      <c r="F1312" s="219">
        <v>36.414999999999999</v>
      </c>
      <c r="G1312" s="233">
        <f>36.415*20/100</f>
        <v>7.2829999999999995</v>
      </c>
      <c r="H1312" s="233">
        <f>36.415*25/100</f>
        <v>9.1037499999999998</v>
      </c>
      <c r="I1312" s="233">
        <f>36.415*25/100</f>
        <v>9.1037499999999998</v>
      </c>
      <c r="J1312" s="233">
        <f>36.415*30/100</f>
        <v>10.9245</v>
      </c>
    </row>
    <row r="1313" spans="1:10" ht="45">
      <c r="A1313" s="216">
        <v>12</v>
      </c>
      <c r="B1313" s="217"/>
      <c r="C1313" s="227">
        <v>225</v>
      </c>
      <c r="D1313" s="228" t="s">
        <v>706</v>
      </c>
      <c r="E1313" s="228" t="s">
        <v>701</v>
      </c>
      <c r="F1313" s="219">
        <v>59.99</v>
      </c>
      <c r="G1313" s="219">
        <f>59.99*20/100</f>
        <v>11.997999999999999</v>
      </c>
      <c r="H1313" s="219">
        <f>59.99*25/100</f>
        <v>14.9975</v>
      </c>
      <c r="I1313" s="219">
        <f>59.99*25/100</f>
        <v>14.9975</v>
      </c>
      <c r="J1313" s="219">
        <f>59.99*30/100</f>
        <v>17.997</v>
      </c>
    </row>
    <row r="1314" spans="1:10" ht="56.25">
      <c r="A1314" s="216">
        <v>13</v>
      </c>
      <c r="B1314" s="217"/>
      <c r="C1314" s="227">
        <v>225</v>
      </c>
      <c r="D1314" s="228" t="s">
        <v>707</v>
      </c>
      <c r="E1314" s="228" t="s">
        <v>32</v>
      </c>
      <c r="F1314" s="230">
        <v>221.44200000000001</v>
      </c>
      <c r="G1314" s="231"/>
      <c r="H1314" s="231">
        <v>96</v>
      </c>
      <c r="I1314" s="231">
        <f>221.442-96</f>
        <v>125.44200000000001</v>
      </c>
      <c r="J1314" s="231"/>
    </row>
    <row r="1315" spans="1:10" ht="67.5">
      <c r="A1315" s="216">
        <v>14</v>
      </c>
      <c r="B1315" s="217"/>
      <c r="C1315" s="227">
        <v>225</v>
      </c>
      <c r="D1315" s="228" t="s">
        <v>708</v>
      </c>
      <c r="E1315" s="228" t="s">
        <v>701</v>
      </c>
      <c r="F1315" s="230">
        <v>73.881</v>
      </c>
      <c r="G1315" s="231"/>
      <c r="H1315" s="231"/>
      <c r="I1315" s="231">
        <v>73.881</v>
      </c>
      <c r="J1315" s="231"/>
    </row>
    <row r="1316" spans="1:10" ht="33.75">
      <c r="A1316" s="216">
        <v>15</v>
      </c>
      <c r="B1316" s="217"/>
      <c r="C1316" s="227">
        <v>225</v>
      </c>
      <c r="D1316" s="228" t="s">
        <v>709</v>
      </c>
      <c r="E1316" s="228" t="s">
        <v>701</v>
      </c>
      <c r="F1316" s="230">
        <f>126.1+4.55+6</f>
        <v>136.65</v>
      </c>
      <c r="G1316" s="231">
        <f>136.65*20/100</f>
        <v>27.33</v>
      </c>
      <c r="H1316" s="231">
        <f>136.65*25/100</f>
        <v>34.162500000000001</v>
      </c>
      <c r="I1316" s="231">
        <f>136.65*25/100</f>
        <v>34.162500000000001</v>
      </c>
      <c r="J1316" s="231">
        <f>136.65*30/100</f>
        <v>40.994999999999997</v>
      </c>
    </row>
    <row r="1317" spans="1:10" ht="101.25">
      <c r="A1317" s="216">
        <v>17</v>
      </c>
      <c r="B1317" s="217"/>
      <c r="C1317" s="227">
        <v>225</v>
      </c>
      <c r="D1317" s="228" t="s">
        <v>710</v>
      </c>
      <c r="E1317" s="228" t="s">
        <v>701</v>
      </c>
      <c r="F1317" s="230">
        <f>9.936+96</f>
        <v>105.93600000000001</v>
      </c>
      <c r="G1317" s="231">
        <f>105.936*20/100</f>
        <v>21.187200000000004</v>
      </c>
      <c r="H1317" s="231">
        <f>105.936*25/100</f>
        <v>26.484000000000002</v>
      </c>
      <c r="I1317" s="231">
        <f>105.936*25/100</f>
        <v>26.484000000000002</v>
      </c>
      <c r="J1317" s="231">
        <f>105.936*30/100</f>
        <v>31.780800000000003</v>
      </c>
    </row>
    <row r="1318" spans="1:10" ht="45">
      <c r="A1318" s="216">
        <v>18</v>
      </c>
      <c r="B1318" s="217"/>
      <c r="C1318" s="227">
        <v>225</v>
      </c>
      <c r="D1318" s="228" t="s">
        <v>711</v>
      </c>
      <c r="E1318" s="228" t="s">
        <v>701</v>
      </c>
      <c r="F1318" s="230">
        <v>72.042000000000002</v>
      </c>
      <c r="G1318" s="231">
        <f>72.042*20/100</f>
        <v>14.408400000000002</v>
      </c>
      <c r="H1318" s="231">
        <f>72.042*25/100</f>
        <v>18.0105</v>
      </c>
      <c r="I1318" s="231">
        <f>72.042*25/100</f>
        <v>18.0105</v>
      </c>
      <c r="J1318" s="231">
        <f>72.042*30/100</f>
        <v>21.6126</v>
      </c>
    </row>
    <row r="1319" spans="1:10" ht="67.5">
      <c r="A1319" s="216">
        <v>19</v>
      </c>
      <c r="B1319" s="217"/>
      <c r="C1319" s="227">
        <v>225</v>
      </c>
      <c r="D1319" s="228" t="s">
        <v>712</v>
      </c>
      <c r="E1319" s="228" t="s">
        <v>273</v>
      </c>
      <c r="F1319" s="230">
        <f>28994.8</f>
        <v>28994.799999999999</v>
      </c>
      <c r="G1319" s="231">
        <v>3658.8560000000002</v>
      </c>
      <c r="H1319" s="231">
        <f>7180.238+6460.2</f>
        <v>13640.438</v>
      </c>
      <c r="I1319" s="231">
        <v>6312.62</v>
      </c>
      <c r="J1319" s="231">
        <v>5382.8860000000004</v>
      </c>
    </row>
    <row r="1320" spans="1:10">
      <c r="A1320" s="223">
        <v>20</v>
      </c>
      <c r="B1320" s="224" t="s">
        <v>702</v>
      </c>
      <c r="C1320" s="225">
        <v>225</v>
      </c>
      <c r="D1320" s="224"/>
      <c r="E1320" s="224"/>
      <c r="F1320" s="226">
        <f>SUM(G1320:J1320)</f>
        <v>29876.699000000001</v>
      </c>
      <c r="G1320" s="234">
        <f>SUM(G1309:G1319)</f>
        <v>3786.4523000000004</v>
      </c>
      <c r="H1320" s="234">
        <f>SUM(H1309:H1319)</f>
        <v>13872.8009</v>
      </c>
      <c r="I1320" s="234">
        <f>SUM(I1309:I1319)</f>
        <v>6653.4464499999995</v>
      </c>
      <c r="J1320" s="234">
        <f>SUM(J1309:J1319)</f>
        <v>5563.99935</v>
      </c>
    </row>
    <row r="1321" spans="1:10" ht="22.5">
      <c r="A1321" s="216">
        <v>21</v>
      </c>
      <c r="B1321" s="217"/>
      <c r="C1321" s="227">
        <v>226</v>
      </c>
      <c r="D1321" s="228" t="s">
        <v>713</v>
      </c>
      <c r="E1321" s="228" t="s">
        <v>146</v>
      </c>
      <c r="F1321" s="219">
        <v>22.975999999999999</v>
      </c>
      <c r="G1321" s="219">
        <v>7.9859999999999998</v>
      </c>
      <c r="H1321" s="219"/>
      <c r="I1321" s="219"/>
      <c r="J1321" s="219">
        <v>14.99</v>
      </c>
    </row>
    <row r="1322" spans="1:10">
      <c r="A1322" s="216">
        <v>22</v>
      </c>
      <c r="B1322" s="217"/>
      <c r="C1322" s="227">
        <v>226</v>
      </c>
      <c r="D1322" s="228" t="s">
        <v>714</v>
      </c>
      <c r="E1322" s="228" t="s">
        <v>701</v>
      </c>
      <c r="F1322" s="219">
        <v>2.7</v>
      </c>
      <c r="G1322" s="219"/>
      <c r="H1322" s="219"/>
      <c r="I1322" s="219">
        <v>2.7</v>
      </c>
      <c r="J1322" s="219"/>
    </row>
    <row r="1323" spans="1:10" ht="67.5">
      <c r="A1323" s="216">
        <v>23</v>
      </c>
      <c r="B1323" s="217"/>
      <c r="C1323" s="227">
        <v>226</v>
      </c>
      <c r="D1323" s="228" t="s">
        <v>693</v>
      </c>
      <c r="E1323" s="228" t="s">
        <v>701</v>
      </c>
      <c r="F1323" s="219">
        <v>36</v>
      </c>
      <c r="G1323" s="219">
        <f>36*20/100</f>
        <v>7.2</v>
      </c>
      <c r="H1323" s="219">
        <f>36*25/100</f>
        <v>9</v>
      </c>
      <c r="I1323" s="219">
        <f>36*25/100</f>
        <v>9</v>
      </c>
      <c r="J1323" s="219">
        <f>36*30/100</f>
        <v>10.8</v>
      </c>
    </row>
    <row r="1324" spans="1:10" ht="45">
      <c r="A1324" s="216">
        <v>24</v>
      </c>
      <c r="B1324" s="217"/>
      <c r="C1324" s="227">
        <v>226</v>
      </c>
      <c r="D1324" s="228" t="s">
        <v>715</v>
      </c>
      <c r="E1324" s="228" t="s">
        <v>701</v>
      </c>
      <c r="F1324" s="219">
        <v>17.463000000000001</v>
      </c>
      <c r="G1324" s="219">
        <f>17.463*20/100</f>
        <v>3.4925999999999999</v>
      </c>
      <c r="H1324" s="219">
        <f>17.463*25/100</f>
        <v>4.3657500000000002</v>
      </c>
      <c r="I1324" s="219">
        <f>17.463*25/100</f>
        <v>4.3657500000000002</v>
      </c>
      <c r="J1324" s="219">
        <f>17.463*30/100</f>
        <v>5.2389000000000001</v>
      </c>
    </row>
    <row r="1325" spans="1:10" ht="33.75">
      <c r="A1325" s="216">
        <v>25</v>
      </c>
      <c r="B1325" s="217"/>
      <c r="C1325" s="227">
        <v>226</v>
      </c>
      <c r="D1325" s="228" t="s">
        <v>353</v>
      </c>
      <c r="E1325" s="228" t="s">
        <v>701</v>
      </c>
      <c r="F1325" s="219">
        <f>33.848+12</f>
        <v>45.847999999999999</v>
      </c>
      <c r="G1325" s="219"/>
      <c r="H1325" s="219">
        <v>20.178999999999998</v>
      </c>
      <c r="I1325" s="219"/>
      <c r="J1325" s="219">
        <v>25.669</v>
      </c>
    </row>
    <row r="1326" spans="1:10" ht="45">
      <c r="A1326" s="216">
        <v>26</v>
      </c>
      <c r="B1326" s="217"/>
      <c r="C1326" s="227">
        <v>226</v>
      </c>
      <c r="D1326" s="228" t="s">
        <v>716</v>
      </c>
      <c r="E1326" s="228" t="s">
        <v>701</v>
      </c>
      <c r="F1326" s="219">
        <f>0.951+1.5+30+4.17</f>
        <v>36.621000000000002</v>
      </c>
      <c r="G1326" s="219"/>
      <c r="H1326" s="219">
        <v>18.309999999999999</v>
      </c>
      <c r="I1326" s="219">
        <v>18.311</v>
      </c>
      <c r="J1326" s="219"/>
    </row>
    <row r="1327" spans="1:10" ht="33.75">
      <c r="A1327" s="216">
        <v>27</v>
      </c>
      <c r="B1327" s="228"/>
      <c r="C1327" s="227">
        <v>226</v>
      </c>
      <c r="D1327" s="228" t="s">
        <v>717</v>
      </c>
      <c r="E1327" s="228" t="s">
        <v>701</v>
      </c>
      <c r="F1327" s="219">
        <f>150.036+115.02</f>
        <v>265.05599999999998</v>
      </c>
      <c r="G1327" s="219">
        <f>265.056*20/100</f>
        <v>53.011200000000002</v>
      </c>
      <c r="H1327" s="219">
        <f>265.056*25/100</f>
        <v>66.263999999999996</v>
      </c>
      <c r="I1327" s="219">
        <f>265.056*25/100</f>
        <v>66.263999999999996</v>
      </c>
      <c r="J1327" s="219">
        <f>265.056*30/100</f>
        <v>79.516799999999989</v>
      </c>
    </row>
    <row r="1328" spans="1:10" ht="33.75">
      <c r="A1328" s="216">
        <v>28</v>
      </c>
      <c r="B1328" s="228"/>
      <c r="C1328" s="227">
        <v>226</v>
      </c>
      <c r="D1328" s="228" t="s">
        <v>718</v>
      </c>
      <c r="E1328" s="228" t="s">
        <v>701</v>
      </c>
      <c r="F1328" s="219">
        <v>72</v>
      </c>
      <c r="G1328" s="219"/>
      <c r="H1328" s="219"/>
      <c r="I1328" s="219">
        <v>72</v>
      </c>
      <c r="J1328" s="219"/>
    </row>
    <row r="1329" spans="1:10" ht="45">
      <c r="A1329" s="216">
        <v>29</v>
      </c>
      <c r="B1329" s="228"/>
      <c r="C1329" s="227">
        <v>226</v>
      </c>
      <c r="D1329" s="228" t="s">
        <v>719</v>
      </c>
      <c r="E1329" s="228" t="s">
        <v>701</v>
      </c>
      <c r="F1329" s="219">
        <v>19.47</v>
      </c>
      <c r="G1329" s="219"/>
      <c r="H1329" s="219">
        <v>19.47</v>
      </c>
      <c r="I1329" s="219"/>
      <c r="J1329" s="219"/>
    </row>
    <row r="1330" spans="1:10" ht="33.75">
      <c r="A1330" s="216">
        <v>30</v>
      </c>
      <c r="B1330" s="217"/>
      <c r="C1330" s="227">
        <v>226</v>
      </c>
      <c r="D1330" s="228" t="s">
        <v>720</v>
      </c>
      <c r="E1330" s="228" t="s">
        <v>701</v>
      </c>
      <c r="F1330" s="219">
        <v>5.8920000000000003</v>
      </c>
      <c r="G1330" s="219">
        <v>2.6520000000000001</v>
      </c>
      <c r="H1330" s="219"/>
      <c r="I1330" s="219">
        <v>3.24</v>
      </c>
      <c r="J1330" s="219"/>
    </row>
    <row r="1331" spans="1:10" ht="45">
      <c r="A1331" s="216">
        <v>31</v>
      </c>
      <c r="B1331" s="217"/>
      <c r="C1331" s="227">
        <v>226</v>
      </c>
      <c r="D1331" s="228" t="s">
        <v>721</v>
      </c>
      <c r="E1331" s="228" t="s">
        <v>701</v>
      </c>
      <c r="F1331" s="219">
        <v>96.01</v>
      </c>
      <c r="G1331" s="219">
        <v>24</v>
      </c>
      <c r="H1331" s="219">
        <v>24</v>
      </c>
      <c r="I1331" s="219">
        <v>24</v>
      </c>
      <c r="J1331" s="219">
        <v>24.01</v>
      </c>
    </row>
    <row r="1332" spans="1:10" ht="33.75">
      <c r="A1332" s="216">
        <v>32</v>
      </c>
      <c r="B1332" s="217"/>
      <c r="C1332" s="227">
        <v>226</v>
      </c>
      <c r="D1332" s="228" t="s">
        <v>722</v>
      </c>
      <c r="E1332" s="228" t="s">
        <v>701</v>
      </c>
      <c r="F1332" s="219">
        <v>5.1100000000000003</v>
      </c>
      <c r="G1332" s="219">
        <f>5.11*20/100</f>
        <v>1.022</v>
      </c>
      <c r="H1332" s="219">
        <f>5.11*25/100</f>
        <v>1.2775000000000001</v>
      </c>
      <c r="I1332" s="219">
        <f>5.11*25/100</f>
        <v>1.2775000000000001</v>
      </c>
      <c r="J1332" s="219">
        <f>5.11*30/100</f>
        <v>1.5330000000000001</v>
      </c>
    </row>
    <row r="1333" spans="1:10" ht="33.75">
      <c r="A1333" s="216">
        <v>33</v>
      </c>
      <c r="B1333" s="217"/>
      <c r="C1333" s="227">
        <v>226</v>
      </c>
      <c r="D1333" s="228" t="s">
        <v>723</v>
      </c>
      <c r="E1333" s="228" t="s">
        <v>701</v>
      </c>
      <c r="F1333" s="219">
        <v>20.478999999999999</v>
      </c>
      <c r="G1333" s="219">
        <v>0.48599999999999999</v>
      </c>
      <c r="H1333" s="219">
        <v>5.95</v>
      </c>
      <c r="I1333" s="219">
        <v>7.02</v>
      </c>
      <c r="J1333" s="219">
        <v>7.0229999999999997</v>
      </c>
    </row>
    <row r="1334" spans="1:10" ht="67.5">
      <c r="A1334" s="216">
        <v>34</v>
      </c>
      <c r="B1334" s="217"/>
      <c r="C1334" s="227">
        <v>226</v>
      </c>
      <c r="D1334" s="228" t="s">
        <v>724</v>
      </c>
      <c r="E1334" s="228" t="s">
        <v>701</v>
      </c>
      <c r="F1334" s="219">
        <v>20</v>
      </c>
      <c r="G1334" s="219">
        <v>5</v>
      </c>
      <c r="H1334" s="219">
        <v>5</v>
      </c>
      <c r="I1334" s="219">
        <v>5</v>
      </c>
      <c r="J1334" s="219">
        <v>5</v>
      </c>
    </row>
    <row r="1335" spans="1:10" ht="101.25">
      <c r="A1335" s="216">
        <v>35</v>
      </c>
      <c r="B1335" s="217"/>
      <c r="C1335" s="227">
        <v>226</v>
      </c>
      <c r="D1335" s="228" t="s">
        <v>725</v>
      </c>
      <c r="E1335" s="228" t="s">
        <v>701</v>
      </c>
      <c r="F1335" s="219">
        <v>3003.0459999999998</v>
      </c>
      <c r="G1335" s="219">
        <f>3003.046*20/100</f>
        <v>600.60919999999999</v>
      </c>
      <c r="H1335" s="219">
        <f>3003.046*25/100</f>
        <v>750.76149999999996</v>
      </c>
      <c r="I1335" s="219">
        <f>3003.046*25/100</f>
        <v>750.76149999999996</v>
      </c>
      <c r="J1335" s="219">
        <f>3003.046*30/100</f>
        <v>900.91379999999992</v>
      </c>
    </row>
    <row r="1336" spans="1:10" ht="56.25">
      <c r="A1336" s="216">
        <v>36</v>
      </c>
      <c r="B1336" s="217"/>
      <c r="C1336" s="218">
        <v>226</v>
      </c>
      <c r="D1336" s="217" t="s">
        <v>726</v>
      </c>
      <c r="E1336" s="217" t="s">
        <v>701</v>
      </c>
      <c r="F1336" s="219">
        <v>102.6</v>
      </c>
      <c r="G1336" s="219">
        <f>102.56*20/100</f>
        <v>20.511999999999997</v>
      </c>
      <c r="H1336" s="219">
        <f>102.56*25/100</f>
        <v>25.64</v>
      </c>
      <c r="I1336" s="219">
        <f>102.56*25/100</f>
        <v>25.64</v>
      </c>
      <c r="J1336" s="219">
        <f>102.56*30/100</f>
        <v>30.768000000000001</v>
      </c>
    </row>
    <row r="1337" spans="1:10" ht="78.75">
      <c r="A1337" s="216">
        <v>37</v>
      </c>
      <c r="B1337" s="217"/>
      <c r="C1337" s="218">
        <v>226</v>
      </c>
      <c r="D1337" s="217" t="s">
        <v>727</v>
      </c>
      <c r="E1337" s="217" t="s">
        <v>701</v>
      </c>
      <c r="F1337" s="219">
        <v>533.40099999999995</v>
      </c>
      <c r="G1337" s="219">
        <f>533.401*20/100</f>
        <v>106.68019999999999</v>
      </c>
      <c r="H1337" s="219">
        <f>533.401*25/100</f>
        <v>133.35024999999999</v>
      </c>
      <c r="I1337" s="219">
        <f>533.401*25/100</f>
        <v>133.35024999999999</v>
      </c>
      <c r="J1337" s="219">
        <f>533.401*30/100</f>
        <v>160.02029999999999</v>
      </c>
    </row>
    <row r="1338" spans="1:10">
      <c r="A1338" s="216">
        <v>38</v>
      </c>
      <c r="B1338" s="235" t="s">
        <v>702</v>
      </c>
      <c r="C1338" s="236">
        <v>226</v>
      </c>
      <c r="D1338" s="235"/>
      <c r="E1338" s="235"/>
      <c r="F1338" s="237">
        <f>SUM(G1338:J1338)</f>
        <v>4304.6319999999996</v>
      </c>
      <c r="G1338" s="237">
        <f>SUM(G1321:G1337)</f>
        <v>832.65120000000002</v>
      </c>
      <c r="H1338" s="237">
        <f>SUM(H1321:H1337)</f>
        <v>1083.568</v>
      </c>
      <c r="I1338" s="237">
        <f>SUM(I1321:I1337)</f>
        <v>1122.93</v>
      </c>
      <c r="J1338" s="237">
        <f>SUM(J1321:J1337)</f>
        <v>1265.4827999999998</v>
      </c>
    </row>
    <row r="1339" spans="1:10" ht="56.25">
      <c r="A1339" s="216">
        <v>39</v>
      </c>
      <c r="B1339" s="217" t="s">
        <v>103</v>
      </c>
      <c r="C1339" s="218">
        <v>310</v>
      </c>
      <c r="D1339" s="217" t="s">
        <v>728</v>
      </c>
      <c r="E1339" s="217" t="s">
        <v>32</v>
      </c>
      <c r="F1339" s="219">
        <f>SUM(G1339:J1339)</f>
        <v>418.56</v>
      </c>
      <c r="G1339" s="219">
        <v>112</v>
      </c>
      <c r="H1339" s="219">
        <v>8</v>
      </c>
      <c r="I1339" s="219">
        <f>150+48</f>
        <v>198</v>
      </c>
      <c r="J1339" s="219">
        <v>100.56</v>
      </c>
    </row>
    <row r="1340" spans="1:10" ht="45">
      <c r="A1340" s="216">
        <v>40</v>
      </c>
      <c r="B1340" s="217" t="s">
        <v>103</v>
      </c>
      <c r="C1340" s="218">
        <v>310</v>
      </c>
      <c r="D1340" s="217" t="s">
        <v>729</v>
      </c>
      <c r="E1340" s="217" t="s">
        <v>701</v>
      </c>
      <c r="F1340" s="219">
        <v>97</v>
      </c>
      <c r="G1340" s="219"/>
      <c r="H1340" s="219">
        <v>97</v>
      </c>
      <c r="I1340" s="219"/>
      <c r="J1340" s="219"/>
    </row>
    <row r="1341" spans="1:10" ht="78.75">
      <c r="A1341" s="216">
        <v>41</v>
      </c>
      <c r="B1341" s="217"/>
      <c r="C1341" s="218">
        <v>310</v>
      </c>
      <c r="D1341" s="217" t="s">
        <v>730</v>
      </c>
      <c r="E1341" s="217" t="s">
        <v>273</v>
      </c>
      <c r="F1341" s="219">
        <f>21274.134</f>
        <v>21274.133999999998</v>
      </c>
      <c r="G1341" s="219"/>
      <c r="H1341" s="219"/>
      <c r="I1341" s="219">
        <v>21274.133999999998</v>
      </c>
      <c r="J1341" s="219"/>
    </row>
    <row r="1342" spans="1:10" ht="67.5">
      <c r="A1342" s="216">
        <v>42</v>
      </c>
      <c r="B1342" s="217"/>
      <c r="C1342" s="218">
        <v>310</v>
      </c>
      <c r="D1342" s="217" t="s">
        <v>731</v>
      </c>
      <c r="E1342" s="217" t="s">
        <v>273</v>
      </c>
      <c r="F1342" s="219">
        <v>1000</v>
      </c>
      <c r="G1342" s="219"/>
      <c r="H1342" s="219"/>
      <c r="I1342" s="219">
        <v>1000</v>
      </c>
      <c r="J1342" s="219"/>
    </row>
    <row r="1343" spans="1:10" ht="78.75">
      <c r="A1343" s="216">
        <v>43</v>
      </c>
      <c r="B1343" s="217"/>
      <c r="C1343" s="218">
        <v>310</v>
      </c>
      <c r="D1343" s="217" t="s">
        <v>732</v>
      </c>
      <c r="E1343" s="217" t="s">
        <v>273</v>
      </c>
      <c r="F1343" s="219">
        <v>35333.498</v>
      </c>
      <c r="G1343" s="219">
        <v>3099.1280000000002</v>
      </c>
      <c r="H1343" s="219">
        <f>15117.979+2960.363</f>
        <v>18078.342000000001</v>
      </c>
      <c r="I1343" s="219">
        <v>14156.028</v>
      </c>
      <c r="J1343" s="219"/>
    </row>
    <row r="1344" spans="1:10" ht="78.75">
      <c r="A1344" s="216">
        <v>44</v>
      </c>
      <c r="B1344" s="217"/>
      <c r="C1344" s="218">
        <v>310</v>
      </c>
      <c r="D1344" s="217" t="s">
        <v>733</v>
      </c>
      <c r="E1344" s="217" t="s">
        <v>734</v>
      </c>
      <c r="F1344" s="219">
        <v>197.453</v>
      </c>
      <c r="G1344" s="219"/>
      <c r="H1344" s="219">
        <v>197.453</v>
      </c>
      <c r="I1344" s="219"/>
      <c r="J1344" s="219"/>
    </row>
    <row r="1345" spans="1:10" ht="33.75">
      <c r="A1345" s="216">
        <v>45</v>
      </c>
      <c r="B1345" s="217"/>
      <c r="C1345" s="218">
        <v>310</v>
      </c>
      <c r="D1345" s="217" t="s">
        <v>735</v>
      </c>
      <c r="E1345" s="217" t="s">
        <v>273</v>
      </c>
      <c r="F1345" s="219">
        <v>1500</v>
      </c>
      <c r="G1345" s="219"/>
      <c r="H1345" s="219"/>
      <c r="I1345" s="219">
        <v>1500</v>
      </c>
      <c r="J1345" s="219"/>
    </row>
    <row r="1346" spans="1:10" ht="78.75">
      <c r="A1346" s="216">
        <v>46</v>
      </c>
      <c r="B1346" s="217"/>
      <c r="C1346" s="218">
        <v>310</v>
      </c>
      <c r="D1346" s="217" t="s">
        <v>736</v>
      </c>
      <c r="E1346" s="217" t="s">
        <v>273</v>
      </c>
      <c r="F1346" s="219">
        <f>6300+3900.7</f>
        <v>10200.700000000001</v>
      </c>
      <c r="G1346" s="219"/>
      <c r="H1346" s="219"/>
      <c r="I1346" s="219">
        <v>3900.7</v>
      </c>
      <c r="J1346" s="219">
        <v>6300</v>
      </c>
    </row>
    <row r="1347" spans="1:10">
      <c r="A1347" s="223">
        <v>47</v>
      </c>
      <c r="B1347" s="224" t="s">
        <v>702</v>
      </c>
      <c r="C1347" s="225">
        <v>310</v>
      </c>
      <c r="D1347" s="224"/>
      <c r="E1347" s="224"/>
      <c r="F1347" s="226">
        <f>SUM(G1347:J1347)</f>
        <v>70021.345000000001</v>
      </c>
      <c r="G1347" s="226">
        <f>SUM(G1339:G1346)</f>
        <v>3211.1280000000002</v>
      </c>
      <c r="H1347" s="226">
        <f>SUM(H1339:H1346)</f>
        <v>18380.795000000002</v>
      </c>
      <c r="I1347" s="226">
        <f>SUM(I1339:I1346)</f>
        <v>42028.861999999994</v>
      </c>
      <c r="J1347" s="226">
        <f>SUM(J1339:J1346)</f>
        <v>6400.56</v>
      </c>
    </row>
    <row r="1348" spans="1:10" ht="45">
      <c r="A1348" s="216">
        <v>48</v>
      </c>
      <c r="B1348" s="217" t="s">
        <v>84</v>
      </c>
      <c r="C1348" s="218">
        <v>340</v>
      </c>
      <c r="D1348" s="217" t="s">
        <v>448</v>
      </c>
      <c r="E1348" s="217" t="s">
        <v>701</v>
      </c>
      <c r="F1348" s="219">
        <v>224.3</v>
      </c>
      <c r="G1348" s="219">
        <f>224.3*20/100</f>
        <v>44.86</v>
      </c>
      <c r="H1348" s="219">
        <f>F1348*25/100</f>
        <v>56.075000000000003</v>
      </c>
      <c r="I1348" s="219">
        <f>F1348*25/100</f>
        <v>56.075000000000003</v>
      </c>
      <c r="J1348" s="219">
        <f>F1348*30/100</f>
        <v>67.290000000000006</v>
      </c>
    </row>
    <row r="1349" spans="1:10" ht="22.5">
      <c r="A1349" s="216">
        <v>49</v>
      </c>
      <c r="B1349" s="217"/>
      <c r="C1349" s="218">
        <v>340</v>
      </c>
      <c r="D1349" s="217" t="s">
        <v>662</v>
      </c>
      <c r="E1349" s="217" t="s">
        <v>701</v>
      </c>
      <c r="F1349" s="219">
        <v>68</v>
      </c>
      <c r="G1349" s="219">
        <f>68*20/100</f>
        <v>13.6</v>
      </c>
      <c r="H1349" s="219">
        <f t="shared" ref="H1349:H1352" si="48">F1349*25/100</f>
        <v>17</v>
      </c>
      <c r="I1349" s="219">
        <f t="shared" ref="I1349:I1352" si="49">F1349*25/100</f>
        <v>17</v>
      </c>
      <c r="J1349" s="219">
        <f t="shared" ref="J1349:J1352" si="50">F1349*30/100</f>
        <v>20.399999999999999</v>
      </c>
    </row>
    <row r="1350" spans="1:10" ht="22.5">
      <c r="A1350" s="216">
        <v>50</v>
      </c>
      <c r="B1350" s="217"/>
      <c r="C1350" s="218">
        <v>340</v>
      </c>
      <c r="D1350" s="217" t="s">
        <v>737</v>
      </c>
      <c r="E1350" s="217" t="s">
        <v>701</v>
      </c>
      <c r="F1350" s="219">
        <v>60.957999999999998</v>
      </c>
      <c r="G1350" s="219">
        <f>60.958*20/100</f>
        <v>12.191599999999999</v>
      </c>
      <c r="H1350" s="219">
        <f t="shared" si="48"/>
        <v>15.2395</v>
      </c>
      <c r="I1350" s="219">
        <f t="shared" si="49"/>
        <v>15.2395</v>
      </c>
      <c r="J1350" s="219">
        <f t="shared" si="50"/>
        <v>18.287400000000002</v>
      </c>
    </row>
    <row r="1351" spans="1:10" ht="22.5">
      <c r="A1351" s="216">
        <v>51</v>
      </c>
      <c r="B1351" s="217"/>
      <c r="C1351" s="218">
        <v>340</v>
      </c>
      <c r="D1351" s="217" t="s">
        <v>738</v>
      </c>
      <c r="E1351" s="217" t="s">
        <v>701</v>
      </c>
      <c r="F1351" s="219">
        <v>151.27500000000001</v>
      </c>
      <c r="G1351" s="219">
        <f>151.275*20/100</f>
        <v>30.254999999999999</v>
      </c>
      <c r="H1351" s="219">
        <f t="shared" si="48"/>
        <v>37.818750000000001</v>
      </c>
      <c r="I1351" s="219">
        <f t="shared" si="49"/>
        <v>37.818750000000001</v>
      </c>
      <c r="J1351" s="219">
        <f t="shared" si="50"/>
        <v>45.3825</v>
      </c>
    </row>
    <row r="1352" spans="1:10">
      <c r="A1352" s="216">
        <v>52</v>
      </c>
      <c r="B1352" s="217"/>
      <c r="C1352" s="218">
        <v>340</v>
      </c>
      <c r="D1352" s="217" t="s">
        <v>85</v>
      </c>
      <c r="E1352" s="217" t="s">
        <v>32</v>
      </c>
      <c r="F1352" s="219">
        <v>518.03899999999999</v>
      </c>
      <c r="G1352" s="219">
        <f>518.039*20/100</f>
        <v>103.60779999999998</v>
      </c>
      <c r="H1352" s="219">
        <f t="shared" si="48"/>
        <v>129.50975</v>
      </c>
      <c r="I1352" s="219">
        <f t="shared" si="49"/>
        <v>129.50975</v>
      </c>
      <c r="J1352" s="219">
        <f t="shared" si="50"/>
        <v>155.4117</v>
      </c>
    </row>
    <row r="1353" spans="1:10">
      <c r="A1353" s="223">
        <v>53</v>
      </c>
      <c r="B1353" s="224" t="s">
        <v>702</v>
      </c>
      <c r="C1353" s="225">
        <v>340</v>
      </c>
      <c r="D1353" s="224"/>
      <c r="E1353" s="224"/>
      <c r="F1353" s="226">
        <f>SUM(G1353:J1353)</f>
        <v>1022.572</v>
      </c>
      <c r="G1353" s="226">
        <f>SUM(G1348:G1352)</f>
        <v>204.51439999999997</v>
      </c>
      <c r="H1353" s="226">
        <f>SUM(H1348:H1352)</f>
        <v>255.643</v>
      </c>
      <c r="I1353" s="226">
        <f>SUM(I1348:I1352)</f>
        <v>255.643</v>
      </c>
      <c r="J1353" s="226">
        <f>SUM(J1348:J1352)</f>
        <v>306.77160000000003</v>
      </c>
    </row>
    <row r="1354" spans="1:10">
      <c r="A1354" s="223">
        <v>54</v>
      </c>
      <c r="B1354" s="224" t="s">
        <v>117</v>
      </c>
      <c r="C1354" s="224"/>
      <c r="D1354" s="224"/>
      <c r="E1354" s="224"/>
      <c r="F1354" s="226">
        <f>SUM(G1354:J1354)</f>
        <v>107508.84699999999</v>
      </c>
      <c r="G1354" s="226">
        <f>SUM(G1302+G1308+G1320+G1338+G1347+G1353)</f>
        <v>8681.1568500000012</v>
      </c>
      <c r="H1354" s="226">
        <f>SUM(H1302+H1308+H1320+H1338+H1347+H1353)</f>
        <v>34034.369349999994</v>
      </c>
      <c r="I1354" s="226">
        <f>SUM(I1302+I1308+I1320+I1338+I1347+I1353)</f>
        <v>50465.164199999992</v>
      </c>
      <c r="J1354" s="226">
        <f>SUM(J1302+J1308+J1320+J1338+J1347+J1353)</f>
        <v>14328.1566</v>
      </c>
    </row>
    <row r="1355" spans="1:10">
      <c r="A1355" s="238"/>
      <c r="B1355" s="239" t="s">
        <v>117</v>
      </c>
      <c r="C1355" s="239"/>
      <c r="D1355" s="239"/>
      <c r="E1355" s="239"/>
      <c r="F1355" s="239"/>
      <c r="G1355" s="239"/>
      <c r="H1355" s="239"/>
      <c r="I1355" s="239"/>
      <c r="J1355" s="239"/>
    </row>
    <row r="1357" spans="1:10">
      <c r="D1357" s="241" t="s">
        <v>307</v>
      </c>
      <c r="E1357" s="241"/>
      <c r="F1357" s="241"/>
      <c r="G1357" s="241"/>
      <c r="H1357" s="241"/>
    </row>
    <row r="1359" spans="1:10">
      <c r="A1359" s="279" t="s">
        <v>5</v>
      </c>
      <c r="B1359" s="279" t="s">
        <v>6</v>
      </c>
      <c r="C1359" s="279" t="s">
        <v>739</v>
      </c>
      <c r="D1359" s="279" t="s">
        <v>8</v>
      </c>
      <c r="E1359" s="279" t="s">
        <v>9</v>
      </c>
      <c r="F1359" s="279" t="s">
        <v>10</v>
      </c>
      <c r="G1359" s="279"/>
      <c r="H1359" s="279"/>
      <c r="I1359" s="279"/>
      <c r="J1359" s="279"/>
    </row>
    <row r="1360" spans="1:10">
      <c r="A1360" s="279"/>
      <c r="B1360" s="279"/>
      <c r="C1360" s="279"/>
      <c r="D1360" s="279"/>
      <c r="E1360" s="279"/>
      <c r="F1360" s="242" t="s">
        <v>11</v>
      </c>
      <c r="G1360" s="243" t="s">
        <v>12</v>
      </c>
      <c r="H1360" s="243" t="s">
        <v>13</v>
      </c>
      <c r="I1360" s="243" t="s">
        <v>14</v>
      </c>
      <c r="J1360" s="243" t="s">
        <v>15</v>
      </c>
    </row>
    <row r="1361" spans="1:10">
      <c r="A1361" s="243">
        <v>1</v>
      </c>
      <c r="B1361" s="16"/>
      <c r="C1361" s="244">
        <v>310</v>
      </c>
      <c r="D1361" s="245" t="s">
        <v>740</v>
      </c>
      <c r="E1361" s="246" t="s">
        <v>25</v>
      </c>
      <c r="F1361" s="247">
        <v>40</v>
      </c>
      <c r="G1361" s="247">
        <v>40</v>
      </c>
      <c r="H1361" s="246"/>
      <c r="I1361" s="246"/>
      <c r="J1361" s="246"/>
    </row>
    <row r="1362" spans="1:10">
      <c r="A1362" s="243">
        <v>2</v>
      </c>
      <c r="B1362" s="248"/>
      <c r="C1362" s="244">
        <v>310</v>
      </c>
      <c r="D1362" s="16" t="s">
        <v>741</v>
      </c>
      <c r="E1362" s="246" t="s">
        <v>25</v>
      </c>
      <c r="F1362" s="246">
        <v>1.1000000000000001</v>
      </c>
      <c r="G1362" s="246"/>
      <c r="H1362" s="246"/>
      <c r="I1362" s="246">
        <v>1.1000000000000001</v>
      </c>
      <c r="J1362" s="246"/>
    </row>
    <row r="1363" spans="1:10" ht="45">
      <c r="A1363" s="243">
        <v>3</v>
      </c>
      <c r="B1363" s="248"/>
      <c r="C1363" s="243">
        <v>340</v>
      </c>
      <c r="D1363" s="248" t="s">
        <v>742</v>
      </c>
      <c r="E1363" s="249" t="s">
        <v>25</v>
      </c>
      <c r="F1363" s="250">
        <v>6.7</v>
      </c>
      <c r="G1363" s="251">
        <v>1.67</v>
      </c>
      <c r="H1363" s="251">
        <v>1.67</v>
      </c>
      <c r="I1363" s="251">
        <v>1.67</v>
      </c>
      <c r="J1363" s="251">
        <v>1.69</v>
      </c>
    </row>
    <row r="1364" spans="1:10" ht="33.75">
      <c r="A1364" s="243">
        <v>4</v>
      </c>
      <c r="B1364" s="248"/>
      <c r="C1364" s="243">
        <v>340</v>
      </c>
      <c r="D1364" s="248" t="s">
        <v>743</v>
      </c>
      <c r="E1364" s="249" t="s">
        <v>25</v>
      </c>
      <c r="F1364" s="252">
        <v>3</v>
      </c>
      <c r="G1364" s="251"/>
      <c r="H1364" s="253">
        <v>3</v>
      </c>
      <c r="I1364" s="251"/>
      <c r="J1364" s="251"/>
    </row>
    <row r="1365" spans="1:10" ht="45">
      <c r="A1365" s="243">
        <v>5</v>
      </c>
      <c r="B1365" s="248"/>
      <c r="C1365" s="243">
        <v>225</v>
      </c>
      <c r="D1365" s="254" t="s">
        <v>535</v>
      </c>
      <c r="E1365" s="255" t="s">
        <v>32</v>
      </c>
      <c r="F1365" s="250">
        <v>219.4</v>
      </c>
      <c r="G1365" s="251"/>
      <c r="H1365" s="251"/>
      <c r="I1365" s="251">
        <v>219.4</v>
      </c>
      <c r="J1365" s="251"/>
    </row>
    <row r="1366" spans="1:10" ht="45">
      <c r="A1366" s="243">
        <v>6</v>
      </c>
      <c r="B1366" s="248"/>
      <c r="C1366" s="243">
        <v>225</v>
      </c>
      <c r="D1366" s="256" t="s">
        <v>744</v>
      </c>
      <c r="E1366" s="255" t="s">
        <v>25</v>
      </c>
      <c r="F1366" s="252">
        <v>45</v>
      </c>
      <c r="G1366" s="251"/>
      <c r="H1366" s="253">
        <v>45</v>
      </c>
      <c r="I1366" s="251"/>
      <c r="J1366" s="251"/>
    </row>
    <row r="1367" spans="1:10" ht="33.75">
      <c r="A1367" s="243">
        <v>7</v>
      </c>
      <c r="B1367" s="248"/>
      <c r="C1367" s="242">
        <v>225</v>
      </c>
      <c r="D1367" s="256" t="s">
        <v>310</v>
      </c>
      <c r="E1367" s="250" t="s">
        <v>146</v>
      </c>
      <c r="F1367" s="250">
        <v>671.2</v>
      </c>
      <c r="G1367" s="257"/>
      <c r="H1367" s="258"/>
      <c r="I1367" s="258">
        <v>671.2</v>
      </c>
      <c r="J1367" s="258"/>
    </row>
    <row r="1368" spans="1:10">
      <c r="A1368" s="243">
        <v>8</v>
      </c>
      <c r="B1368" s="248"/>
      <c r="C1368" s="242">
        <v>225</v>
      </c>
      <c r="D1368" s="259" t="s">
        <v>745</v>
      </c>
      <c r="E1368" s="250" t="s">
        <v>25</v>
      </c>
      <c r="F1368" s="260">
        <v>270.89999999999998</v>
      </c>
      <c r="G1368" s="261">
        <v>90.3</v>
      </c>
      <c r="H1368" s="257">
        <v>90.3</v>
      </c>
      <c r="I1368" s="257"/>
      <c r="J1368" s="257">
        <v>90.3</v>
      </c>
    </row>
    <row r="1369" spans="1:10">
      <c r="A1369" s="242">
        <v>9</v>
      </c>
      <c r="B1369" s="248"/>
      <c r="C1369" s="242">
        <v>226</v>
      </c>
      <c r="D1369" s="259" t="s">
        <v>746</v>
      </c>
      <c r="E1369" s="250" t="s">
        <v>25</v>
      </c>
      <c r="F1369" s="260">
        <v>26.7</v>
      </c>
      <c r="G1369" s="251"/>
      <c r="H1369" s="251"/>
      <c r="I1369" s="251">
        <v>26.7</v>
      </c>
      <c r="J1369" s="251"/>
    </row>
    <row r="1370" spans="1:10" ht="45">
      <c r="A1370" s="243">
        <v>10</v>
      </c>
      <c r="B1370" s="248"/>
      <c r="C1370" s="242">
        <v>225</v>
      </c>
      <c r="D1370" s="259" t="s">
        <v>747</v>
      </c>
      <c r="E1370" s="250" t="s">
        <v>748</v>
      </c>
      <c r="F1370" s="262">
        <v>1587.6</v>
      </c>
      <c r="G1370" s="257"/>
      <c r="H1370" s="258"/>
      <c r="I1370" s="263">
        <v>1587.6</v>
      </c>
      <c r="J1370" s="258"/>
    </row>
    <row r="1371" spans="1:10" ht="22.5">
      <c r="A1371" s="243">
        <v>11</v>
      </c>
      <c r="B1371" s="248"/>
      <c r="C1371" s="242">
        <v>221</v>
      </c>
      <c r="D1371" s="256" t="s">
        <v>17</v>
      </c>
      <c r="E1371" s="250" t="s">
        <v>749</v>
      </c>
      <c r="F1371" s="252">
        <v>36</v>
      </c>
      <c r="G1371" s="261">
        <v>9</v>
      </c>
      <c r="H1371" s="264">
        <v>9</v>
      </c>
      <c r="I1371" s="264">
        <v>9</v>
      </c>
      <c r="J1371" s="264">
        <v>9</v>
      </c>
    </row>
    <row r="1372" spans="1:10">
      <c r="A1372" s="243">
        <v>12</v>
      </c>
      <c r="B1372" s="255"/>
      <c r="C1372" s="265">
        <v>223</v>
      </c>
      <c r="D1372" s="249" t="s">
        <v>750</v>
      </c>
      <c r="E1372" s="250" t="s">
        <v>749</v>
      </c>
      <c r="F1372" s="250">
        <v>958.3</v>
      </c>
      <c r="G1372" s="266">
        <v>239.5</v>
      </c>
      <c r="H1372" s="266">
        <v>239.5</v>
      </c>
      <c r="I1372" s="255">
        <v>239.5</v>
      </c>
      <c r="J1372" s="266">
        <v>239.8</v>
      </c>
    </row>
    <row r="1373" spans="1:10">
      <c r="A1373" s="243">
        <v>13</v>
      </c>
      <c r="B1373" s="255"/>
      <c r="C1373" s="265">
        <v>223</v>
      </c>
      <c r="D1373" s="249" t="s">
        <v>751</v>
      </c>
      <c r="E1373" s="250" t="s">
        <v>25</v>
      </c>
      <c r="F1373" s="267">
        <v>9.5</v>
      </c>
      <c r="G1373" s="266">
        <v>2.2999999999999998</v>
      </c>
      <c r="H1373" s="266">
        <v>2.2999999999999998</v>
      </c>
      <c r="I1373" s="266">
        <v>2.4</v>
      </c>
      <c r="J1373" s="266">
        <v>2.5</v>
      </c>
    </row>
    <row r="1374" spans="1:10">
      <c r="A1374" s="243">
        <v>14</v>
      </c>
      <c r="B1374" s="255"/>
      <c r="C1374" s="265">
        <v>225</v>
      </c>
      <c r="D1374" s="249" t="s">
        <v>752</v>
      </c>
      <c r="E1374" s="250" t="s">
        <v>25</v>
      </c>
      <c r="F1374" s="252">
        <v>6</v>
      </c>
      <c r="G1374" s="255">
        <v>1.5</v>
      </c>
      <c r="H1374" s="255">
        <v>1.5</v>
      </c>
      <c r="I1374" s="255">
        <v>1.5</v>
      </c>
      <c r="J1374" s="255">
        <v>1.5</v>
      </c>
    </row>
    <row r="1375" spans="1:10">
      <c r="A1375" s="243">
        <v>15</v>
      </c>
      <c r="B1375" s="250"/>
      <c r="C1375" s="265">
        <v>225</v>
      </c>
      <c r="D1375" s="249" t="s">
        <v>213</v>
      </c>
      <c r="E1375" s="250" t="s">
        <v>25</v>
      </c>
      <c r="F1375" s="250">
        <v>8.6</v>
      </c>
      <c r="G1375" s="255"/>
      <c r="H1375" s="255">
        <v>4.3</v>
      </c>
      <c r="I1375" s="255"/>
      <c r="J1375" s="255">
        <v>4.3</v>
      </c>
    </row>
    <row r="1376" spans="1:10">
      <c r="A1376" s="243">
        <v>16</v>
      </c>
      <c r="B1376" s="255"/>
      <c r="C1376" s="265">
        <v>226</v>
      </c>
      <c r="D1376" s="249" t="s">
        <v>753</v>
      </c>
      <c r="E1376" s="250" t="s">
        <v>25</v>
      </c>
      <c r="F1376" s="252">
        <v>10</v>
      </c>
      <c r="G1376" s="268">
        <v>2.5</v>
      </c>
      <c r="H1376" s="268">
        <v>2.5</v>
      </c>
      <c r="I1376" s="268">
        <v>2.5</v>
      </c>
      <c r="J1376" s="268">
        <v>2.5</v>
      </c>
    </row>
    <row r="1377" spans="1:10">
      <c r="A1377" s="243">
        <v>17</v>
      </c>
      <c r="B1377" s="255"/>
      <c r="C1377" s="269">
        <v>226</v>
      </c>
      <c r="D1377" s="249" t="s">
        <v>754</v>
      </c>
      <c r="E1377" s="255" t="s">
        <v>25</v>
      </c>
      <c r="F1377" s="250">
        <v>185.9</v>
      </c>
      <c r="G1377" s="255"/>
      <c r="H1377" s="255">
        <v>61.9</v>
      </c>
      <c r="I1377" s="255">
        <v>61.9</v>
      </c>
      <c r="J1377" s="255">
        <v>62.1</v>
      </c>
    </row>
    <row r="1378" spans="1:10">
      <c r="A1378" s="243">
        <v>18</v>
      </c>
      <c r="B1378" s="255"/>
      <c r="C1378" s="269">
        <v>226</v>
      </c>
      <c r="D1378" s="249" t="s">
        <v>755</v>
      </c>
      <c r="E1378" s="255" t="s">
        <v>25</v>
      </c>
      <c r="F1378" s="252">
        <v>12</v>
      </c>
      <c r="G1378" s="270"/>
      <c r="H1378" s="268"/>
      <c r="I1378" s="268">
        <v>6</v>
      </c>
      <c r="J1378" s="268">
        <v>6</v>
      </c>
    </row>
    <row r="1379" spans="1:10">
      <c r="A1379" s="243">
        <v>19</v>
      </c>
      <c r="B1379" s="255"/>
      <c r="C1379" s="269">
        <v>226</v>
      </c>
      <c r="D1379" s="249" t="s">
        <v>179</v>
      </c>
      <c r="E1379" s="255" t="s">
        <v>25</v>
      </c>
      <c r="F1379" s="252">
        <v>10</v>
      </c>
      <c r="G1379" s="270"/>
      <c r="H1379" s="268">
        <v>5</v>
      </c>
      <c r="I1379" s="268">
        <v>5</v>
      </c>
      <c r="J1379" s="268"/>
    </row>
    <row r="1380" spans="1:10" ht="57">
      <c r="A1380" s="243">
        <v>20</v>
      </c>
      <c r="B1380" s="255"/>
      <c r="C1380" s="271">
        <v>226</v>
      </c>
      <c r="D1380" s="272" t="s">
        <v>756</v>
      </c>
      <c r="E1380" s="273" t="s">
        <v>25</v>
      </c>
      <c r="F1380" s="252">
        <v>90</v>
      </c>
      <c r="G1380" s="270"/>
      <c r="H1380" s="270">
        <v>90</v>
      </c>
      <c r="I1380" s="270"/>
      <c r="J1380" s="270"/>
    </row>
    <row r="1381" spans="1:10">
      <c r="A1381" s="243">
        <v>21</v>
      </c>
      <c r="B1381" s="255"/>
      <c r="C1381" s="271">
        <v>226</v>
      </c>
      <c r="D1381" s="249" t="s">
        <v>757</v>
      </c>
      <c r="E1381" s="273" t="s">
        <v>25</v>
      </c>
      <c r="F1381" s="274">
        <v>4</v>
      </c>
      <c r="G1381" s="261">
        <v>1</v>
      </c>
      <c r="H1381" s="270">
        <v>1</v>
      </c>
      <c r="I1381" s="270">
        <v>1</v>
      </c>
      <c r="J1381" s="270">
        <v>1</v>
      </c>
    </row>
    <row r="1382" spans="1:10">
      <c r="A1382" s="243">
        <v>22</v>
      </c>
      <c r="B1382" s="255"/>
      <c r="C1382" s="271">
        <v>226</v>
      </c>
      <c r="D1382" s="249" t="s">
        <v>235</v>
      </c>
      <c r="E1382" s="273" t="s">
        <v>25</v>
      </c>
      <c r="F1382" s="274">
        <v>6</v>
      </c>
      <c r="G1382" s="261">
        <v>1.5</v>
      </c>
      <c r="H1382" s="273">
        <v>1.5</v>
      </c>
      <c r="I1382" s="270">
        <v>1.5</v>
      </c>
      <c r="J1382" s="270">
        <v>1.5</v>
      </c>
    </row>
    <row r="1383" spans="1:10">
      <c r="A1383" s="243">
        <v>23</v>
      </c>
      <c r="B1383" s="255"/>
      <c r="C1383" s="271">
        <v>225</v>
      </c>
      <c r="D1383" s="249" t="s">
        <v>570</v>
      </c>
      <c r="E1383" s="273" t="s">
        <v>25</v>
      </c>
      <c r="F1383" s="274">
        <v>8</v>
      </c>
      <c r="G1383" s="257"/>
      <c r="H1383" s="270">
        <v>8</v>
      </c>
      <c r="I1383" s="270"/>
      <c r="J1383" s="270"/>
    </row>
    <row r="1384" spans="1:10">
      <c r="A1384" s="243">
        <v>24</v>
      </c>
      <c r="B1384" s="248"/>
      <c r="C1384" s="275"/>
      <c r="D1384" s="276" t="s">
        <v>430</v>
      </c>
      <c r="E1384" s="273"/>
      <c r="F1384" s="277">
        <v>4215.93</v>
      </c>
      <c r="G1384" s="273">
        <v>389.27</v>
      </c>
      <c r="H1384" s="273">
        <v>566.47</v>
      </c>
      <c r="I1384" s="270">
        <v>2837.97</v>
      </c>
      <c r="J1384" s="278">
        <v>422.19</v>
      </c>
    </row>
    <row r="1386" spans="1:10">
      <c r="D1386" s="1" t="s">
        <v>74</v>
      </c>
    </row>
    <row r="1388" spans="1:10">
      <c r="A1388" s="294" t="s">
        <v>5</v>
      </c>
      <c r="B1388" s="280" t="s">
        <v>6</v>
      </c>
      <c r="C1388" s="280" t="s">
        <v>7</v>
      </c>
      <c r="D1388" s="280" t="s">
        <v>8</v>
      </c>
      <c r="E1388" s="280" t="s">
        <v>9</v>
      </c>
      <c r="F1388" s="280" t="s">
        <v>10</v>
      </c>
      <c r="G1388" s="280"/>
      <c r="H1388" s="280"/>
      <c r="I1388" s="280"/>
      <c r="J1388" s="280"/>
    </row>
    <row r="1389" spans="1:10">
      <c r="A1389" s="295"/>
      <c r="B1389" s="280"/>
      <c r="C1389" s="280"/>
      <c r="D1389" s="280"/>
      <c r="E1389" s="280"/>
      <c r="F1389" s="240" t="s">
        <v>11</v>
      </c>
      <c r="G1389" s="240" t="s">
        <v>12</v>
      </c>
      <c r="H1389" s="240" t="s">
        <v>13</v>
      </c>
      <c r="I1389" s="240" t="s">
        <v>14</v>
      </c>
      <c r="J1389" s="240" t="s">
        <v>15</v>
      </c>
    </row>
    <row r="1390" spans="1:10" ht="22.5">
      <c r="A1390" s="403">
        <v>1</v>
      </c>
      <c r="B1390" s="41" t="s">
        <v>62</v>
      </c>
      <c r="C1390" s="23">
        <v>223</v>
      </c>
      <c r="D1390" s="24" t="s">
        <v>220</v>
      </c>
      <c r="E1390" s="23" t="s">
        <v>18</v>
      </c>
      <c r="F1390" s="404">
        <v>3.133</v>
      </c>
      <c r="G1390" s="240">
        <v>0.78325</v>
      </c>
      <c r="H1390" s="240">
        <v>0.78325</v>
      </c>
      <c r="I1390" s="240">
        <v>0.78325</v>
      </c>
      <c r="J1390" s="240">
        <v>0.78325</v>
      </c>
    </row>
    <row r="1391" spans="1:10" ht="22.5">
      <c r="A1391" s="403">
        <f>A1390+1</f>
        <v>2</v>
      </c>
      <c r="B1391" s="41" t="s">
        <v>62</v>
      </c>
      <c r="C1391" s="23">
        <v>223</v>
      </c>
      <c r="D1391" s="24" t="s">
        <v>758</v>
      </c>
      <c r="E1391" s="23" t="s">
        <v>18</v>
      </c>
      <c r="F1391" s="404">
        <v>3.133</v>
      </c>
      <c r="G1391" s="240">
        <v>0.78325</v>
      </c>
      <c r="H1391" s="240">
        <v>0.78325</v>
      </c>
      <c r="I1391" s="240">
        <v>0.78325</v>
      </c>
      <c r="J1391" s="240">
        <v>0.78325</v>
      </c>
    </row>
    <row r="1392" spans="1:10" ht="22.5">
      <c r="A1392" s="403">
        <f t="shared" ref="A1392:A1426" si="51">A1391+1</f>
        <v>3</v>
      </c>
      <c r="B1392" s="41" t="s">
        <v>62</v>
      </c>
      <c r="C1392" s="23">
        <v>223</v>
      </c>
      <c r="D1392" s="24" t="s">
        <v>392</v>
      </c>
      <c r="E1392" s="240" t="s">
        <v>18</v>
      </c>
      <c r="F1392" s="404">
        <v>77.683310000000006</v>
      </c>
      <c r="G1392" s="240">
        <v>1.94208275</v>
      </c>
      <c r="H1392" s="240">
        <v>1.94208275</v>
      </c>
      <c r="I1392" s="240">
        <v>1.94208275</v>
      </c>
      <c r="J1392" s="240">
        <v>1.94208275</v>
      </c>
    </row>
    <row r="1393" spans="1:10" ht="22.5">
      <c r="A1393" s="403">
        <f t="shared" si="51"/>
        <v>4</v>
      </c>
      <c r="B1393" s="41" t="s">
        <v>62</v>
      </c>
      <c r="C1393" s="23">
        <v>223</v>
      </c>
      <c r="D1393" s="24" t="s">
        <v>21</v>
      </c>
      <c r="E1393" s="240" t="s">
        <v>18</v>
      </c>
      <c r="F1393" s="404">
        <f>SUM(G1393:J1393)</f>
        <v>58.675000000000004</v>
      </c>
      <c r="G1393" s="240">
        <v>19.10575</v>
      </c>
      <c r="H1393" s="240">
        <v>13.18975</v>
      </c>
      <c r="I1393" s="240">
        <v>7.2737499999999997</v>
      </c>
      <c r="J1393" s="240">
        <v>19.10575</v>
      </c>
    </row>
    <row r="1394" spans="1:10" ht="22.5">
      <c r="A1394" s="403">
        <f t="shared" si="51"/>
        <v>5</v>
      </c>
      <c r="B1394" s="41" t="s">
        <v>62</v>
      </c>
      <c r="C1394" s="23">
        <v>221</v>
      </c>
      <c r="D1394" s="24" t="s">
        <v>17</v>
      </c>
      <c r="E1394" s="240" t="s">
        <v>18</v>
      </c>
      <c r="F1394" s="404">
        <v>31.414999999999999</v>
      </c>
      <c r="G1394" s="240">
        <v>7.8537499999999998</v>
      </c>
      <c r="H1394" s="240">
        <v>7.8537499999999998</v>
      </c>
      <c r="I1394" s="240">
        <v>7.8537499999999998</v>
      </c>
      <c r="J1394" s="240">
        <v>7.8537499999999998</v>
      </c>
    </row>
    <row r="1395" spans="1:10" ht="22.5">
      <c r="A1395" s="403">
        <v>6</v>
      </c>
      <c r="B1395" s="41" t="s">
        <v>62</v>
      </c>
      <c r="C1395" s="23">
        <v>223</v>
      </c>
      <c r="D1395" s="24" t="s">
        <v>391</v>
      </c>
      <c r="E1395" s="240" t="s">
        <v>18</v>
      </c>
      <c r="F1395" s="404">
        <v>826.69500000000005</v>
      </c>
      <c r="G1395" s="240">
        <v>206.67375000000001</v>
      </c>
      <c r="H1395" s="240">
        <v>206.67375000000001</v>
      </c>
      <c r="I1395" s="240">
        <v>206.67375000000001</v>
      </c>
      <c r="J1395" s="240">
        <v>206.67375000000001</v>
      </c>
    </row>
    <row r="1396" spans="1:10" ht="45">
      <c r="A1396" s="403">
        <v>7</v>
      </c>
      <c r="B1396" s="405" t="s">
        <v>62</v>
      </c>
      <c r="C1396" s="23">
        <v>223</v>
      </c>
      <c r="D1396" s="24" t="s">
        <v>759</v>
      </c>
      <c r="E1396" s="240" t="s">
        <v>25</v>
      </c>
      <c r="F1396" s="404">
        <v>97</v>
      </c>
      <c r="G1396" s="240">
        <v>24.25</v>
      </c>
      <c r="H1396" s="240">
        <v>24.25</v>
      </c>
      <c r="I1396" s="240">
        <v>24.25</v>
      </c>
      <c r="J1396" s="240">
        <v>24.25</v>
      </c>
    </row>
    <row r="1397" spans="1:10" ht="45">
      <c r="A1397" s="403">
        <v>8</v>
      </c>
      <c r="B1397" s="405" t="s">
        <v>37</v>
      </c>
      <c r="C1397" s="240">
        <v>226</v>
      </c>
      <c r="D1397" s="10" t="s">
        <v>760</v>
      </c>
      <c r="E1397" s="23" t="s">
        <v>25</v>
      </c>
      <c r="F1397" s="404">
        <v>32.22</v>
      </c>
      <c r="G1397" s="240">
        <v>8.0549999999999997</v>
      </c>
      <c r="H1397" s="240">
        <v>8.0549999999999997</v>
      </c>
      <c r="I1397" s="240">
        <v>8.0549999999999997</v>
      </c>
      <c r="J1397" s="240">
        <v>8.0549999999999997</v>
      </c>
    </row>
    <row r="1398" spans="1:10" ht="22.5">
      <c r="A1398" s="403">
        <v>9</v>
      </c>
      <c r="B1398" s="405" t="s">
        <v>82</v>
      </c>
      <c r="C1398" s="240">
        <v>226</v>
      </c>
      <c r="D1398" s="4" t="s">
        <v>761</v>
      </c>
      <c r="E1398" s="23" t="s">
        <v>25</v>
      </c>
      <c r="F1398" s="404">
        <v>1.2</v>
      </c>
      <c r="G1398" s="240"/>
      <c r="H1398" s="240"/>
      <c r="I1398" s="240">
        <v>3.61</v>
      </c>
      <c r="J1398" s="240"/>
    </row>
    <row r="1399" spans="1:10" ht="45.75">
      <c r="A1399" s="403">
        <f t="shared" si="51"/>
        <v>10</v>
      </c>
      <c r="B1399" s="405" t="s">
        <v>82</v>
      </c>
      <c r="C1399" s="240">
        <v>226</v>
      </c>
      <c r="D1399" s="15" t="s">
        <v>762</v>
      </c>
      <c r="E1399" s="23" t="s">
        <v>25</v>
      </c>
      <c r="F1399" s="404">
        <v>0.3</v>
      </c>
      <c r="G1399" s="240"/>
      <c r="H1399" s="240"/>
      <c r="I1399" s="240">
        <v>0.3</v>
      </c>
      <c r="J1399" s="240"/>
    </row>
    <row r="1400" spans="1:10" ht="22.5">
      <c r="A1400" s="403">
        <f t="shared" si="51"/>
        <v>11</v>
      </c>
      <c r="B1400" s="405" t="s">
        <v>82</v>
      </c>
      <c r="C1400" s="240">
        <v>226</v>
      </c>
      <c r="D1400" s="4" t="s">
        <v>763</v>
      </c>
      <c r="E1400" s="23" t="s">
        <v>25</v>
      </c>
      <c r="F1400" s="404">
        <v>10.368</v>
      </c>
      <c r="G1400" s="240"/>
      <c r="H1400" s="240">
        <v>10.368</v>
      </c>
      <c r="I1400" s="240"/>
      <c r="J1400" s="240"/>
    </row>
    <row r="1401" spans="1:10" ht="57">
      <c r="A1401" s="403">
        <f t="shared" si="51"/>
        <v>12</v>
      </c>
      <c r="B1401" s="405" t="s">
        <v>82</v>
      </c>
      <c r="C1401" s="23">
        <v>226</v>
      </c>
      <c r="D1401" s="15" t="s">
        <v>764</v>
      </c>
      <c r="E1401" s="23" t="s">
        <v>25</v>
      </c>
      <c r="F1401" s="404">
        <v>5.16</v>
      </c>
      <c r="G1401" s="240"/>
      <c r="H1401" s="240">
        <v>5.16</v>
      </c>
      <c r="I1401" s="240"/>
      <c r="J1401" s="240"/>
    </row>
    <row r="1402" spans="1:10" ht="33.75">
      <c r="A1402" s="403">
        <f t="shared" si="51"/>
        <v>13</v>
      </c>
      <c r="B1402" s="405" t="s">
        <v>82</v>
      </c>
      <c r="C1402" s="23">
        <v>226</v>
      </c>
      <c r="D1402" s="24" t="s">
        <v>765</v>
      </c>
      <c r="E1402" s="23" t="s">
        <v>25</v>
      </c>
      <c r="F1402" s="404">
        <v>3.3</v>
      </c>
      <c r="G1402" s="240"/>
      <c r="H1402" s="240">
        <v>3.3</v>
      </c>
      <c r="I1402" s="240"/>
      <c r="J1402" s="240"/>
    </row>
    <row r="1403" spans="1:10" ht="45.75">
      <c r="A1403" s="403">
        <v>14</v>
      </c>
      <c r="B1403" s="406" t="s">
        <v>224</v>
      </c>
      <c r="C1403" s="23">
        <v>340</v>
      </c>
      <c r="D1403" s="24" t="s">
        <v>766</v>
      </c>
      <c r="E1403" s="23" t="s">
        <v>25</v>
      </c>
      <c r="F1403" s="404">
        <v>96.4</v>
      </c>
      <c r="G1403" s="240">
        <v>24.1</v>
      </c>
      <c r="H1403" s="240">
        <v>24.1</v>
      </c>
      <c r="I1403" s="240">
        <v>24.1</v>
      </c>
      <c r="J1403" s="240">
        <v>24.1</v>
      </c>
    </row>
    <row r="1404" spans="1:10" ht="45.75">
      <c r="A1404" s="403">
        <f t="shared" si="51"/>
        <v>15</v>
      </c>
      <c r="B1404" s="406" t="s">
        <v>224</v>
      </c>
      <c r="C1404" s="240">
        <v>340</v>
      </c>
      <c r="D1404" s="10" t="s">
        <v>767</v>
      </c>
      <c r="E1404" s="23" t="s">
        <v>25</v>
      </c>
      <c r="F1404" s="404">
        <v>42.185000000000002</v>
      </c>
      <c r="G1404" s="240">
        <v>10.546250000000001</v>
      </c>
      <c r="H1404" s="240">
        <v>10.546250000000001</v>
      </c>
      <c r="I1404" s="240">
        <v>10.546250000000001</v>
      </c>
      <c r="J1404" s="240">
        <v>10.546250000000001</v>
      </c>
    </row>
    <row r="1405" spans="1:10" ht="45.75">
      <c r="A1405" s="403">
        <f t="shared" si="51"/>
        <v>16</v>
      </c>
      <c r="B1405" s="406" t="s">
        <v>224</v>
      </c>
      <c r="C1405" s="240">
        <v>340</v>
      </c>
      <c r="D1405" s="4" t="s">
        <v>293</v>
      </c>
      <c r="E1405" s="23" t="s">
        <v>25</v>
      </c>
      <c r="F1405" s="404">
        <v>6.3890000000000002</v>
      </c>
      <c r="G1405" s="240">
        <v>1.5972500000000001</v>
      </c>
      <c r="H1405" s="240">
        <v>1.5972500000000001</v>
      </c>
      <c r="I1405" s="240">
        <v>1.5972500000000001</v>
      </c>
      <c r="J1405" s="240">
        <v>1.5972500000000001</v>
      </c>
    </row>
    <row r="1406" spans="1:10" ht="23.25">
      <c r="A1406" s="403">
        <f t="shared" si="51"/>
        <v>17</v>
      </c>
      <c r="B1406" s="406" t="s">
        <v>37</v>
      </c>
      <c r="C1406" s="23">
        <v>226</v>
      </c>
      <c r="D1406" s="4" t="s">
        <v>768</v>
      </c>
      <c r="E1406" s="23" t="s">
        <v>25</v>
      </c>
      <c r="F1406" s="404">
        <f>SUM(G1406:J1406)</f>
        <v>60</v>
      </c>
      <c r="G1406" s="35">
        <v>15</v>
      </c>
      <c r="H1406" s="35">
        <v>15</v>
      </c>
      <c r="I1406" s="35">
        <v>15</v>
      </c>
      <c r="J1406" s="35">
        <v>15</v>
      </c>
    </row>
    <row r="1407" spans="1:10" ht="23.25">
      <c r="A1407" s="403">
        <f t="shared" si="51"/>
        <v>18</v>
      </c>
      <c r="B1407" s="406" t="s">
        <v>37</v>
      </c>
      <c r="C1407" s="23">
        <v>226</v>
      </c>
      <c r="D1407" s="18" t="s">
        <v>769</v>
      </c>
      <c r="E1407" s="23" t="s">
        <v>25</v>
      </c>
      <c r="F1407" s="404">
        <v>37</v>
      </c>
      <c r="G1407" s="240">
        <v>9.25</v>
      </c>
      <c r="H1407" s="240">
        <v>9.25</v>
      </c>
      <c r="I1407" s="240">
        <v>9.25</v>
      </c>
      <c r="J1407" s="240">
        <v>9.25</v>
      </c>
    </row>
    <row r="1408" spans="1:10" ht="23.25">
      <c r="A1408" s="403">
        <v>19</v>
      </c>
      <c r="B1408" s="406" t="s">
        <v>290</v>
      </c>
      <c r="C1408" s="23">
        <v>290</v>
      </c>
      <c r="D1408" s="4" t="s">
        <v>770</v>
      </c>
      <c r="E1408" s="23" t="s">
        <v>25</v>
      </c>
      <c r="F1408" s="404">
        <f>SUM(G1408:J1408)</f>
        <v>19.5</v>
      </c>
      <c r="G1408" s="240">
        <v>4.875</v>
      </c>
      <c r="H1408" s="240">
        <v>4.875</v>
      </c>
      <c r="I1408" s="240">
        <v>4.875</v>
      </c>
      <c r="J1408" s="240">
        <v>4.875</v>
      </c>
    </row>
    <row r="1409" spans="1:10" ht="45.75">
      <c r="A1409" s="403">
        <f t="shared" si="51"/>
        <v>20</v>
      </c>
      <c r="B1409" s="406" t="s">
        <v>224</v>
      </c>
      <c r="C1409" s="23">
        <v>340</v>
      </c>
      <c r="D1409" s="24" t="s">
        <v>771</v>
      </c>
      <c r="E1409" s="23" t="s">
        <v>25</v>
      </c>
      <c r="F1409" s="404">
        <v>32.279000000000003</v>
      </c>
      <c r="G1409" s="240">
        <v>8.0697500000000009</v>
      </c>
      <c r="H1409" s="240">
        <v>8.0697500000000009</v>
      </c>
      <c r="I1409" s="240">
        <v>8.0697500000000009</v>
      </c>
      <c r="J1409" s="240">
        <v>8.0697500000000009</v>
      </c>
    </row>
    <row r="1410" spans="1:10" ht="45.75">
      <c r="A1410" s="403">
        <v>21</v>
      </c>
      <c r="B1410" s="406" t="s">
        <v>684</v>
      </c>
      <c r="C1410" s="23">
        <v>225</v>
      </c>
      <c r="D1410" s="24" t="s">
        <v>772</v>
      </c>
      <c r="E1410" s="23" t="s">
        <v>25</v>
      </c>
      <c r="F1410" s="404">
        <v>190</v>
      </c>
      <c r="G1410" s="240">
        <v>47.5</v>
      </c>
      <c r="H1410" s="240">
        <v>47.5</v>
      </c>
      <c r="I1410" s="240">
        <v>47.5</v>
      </c>
      <c r="J1410" s="240">
        <v>47.5</v>
      </c>
    </row>
    <row r="1411" spans="1:10" ht="45.75">
      <c r="A1411" s="403">
        <v>22</v>
      </c>
      <c r="B1411" s="406" t="s">
        <v>684</v>
      </c>
      <c r="C1411" s="23">
        <v>226</v>
      </c>
      <c r="D1411" s="24" t="s">
        <v>773</v>
      </c>
      <c r="E1411" s="23" t="s">
        <v>25</v>
      </c>
      <c r="F1411" s="404">
        <v>5</v>
      </c>
      <c r="G1411" s="240"/>
      <c r="H1411" s="240"/>
      <c r="I1411" s="240">
        <v>5</v>
      </c>
      <c r="J1411" s="240"/>
    </row>
    <row r="1412" spans="1:10" ht="45.75">
      <c r="A1412" s="403">
        <v>23</v>
      </c>
      <c r="B1412" s="406" t="s">
        <v>684</v>
      </c>
      <c r="C1412" s="23">
        <v>225</v>
      </c>
      <c r="D1412" s="24" t="s">
        <v>774</v>
      </c>
      <c r="E1412" s="23" t="s">
        <v>25</v>
      </c>
      <c r="F1412" s="404">
        <v>50</v>
      </c>
      <c r="G1412" s="240"/>
      <c r="H1412" s="240"/>
      <c r="I1412" s="240">
        <v>50</v>
      </c>
      <c r="J1412" s="240"/>
    </row>
    <row r="1413" spans="1:10" ht="45.75">
      <c r="A1413" s="403">
        <v>24</v>
      </c>
      <c r="B1413" s="406" t="s">
        <v>684</v>
      </c>
      <c r="C1413" s="23">
        <v>225</v>
      </c>
      <c r="D1413" s="24" t="s">
        <v>775</v>
      </c>
      <c r="E1413" s="23" t="s">
        <v>32</v>
      </c>
      <c r="F1413" s="404">
        <v>497.24400000000003</v>
      </c>
      <c r="G1413" s="240" t="s">
        <v>776</v>
      </c>
      <c r="H1413" s="240"/>
      <c r="I1413" s="240"/>
      <c r="J1413" s="240"/>
    </row>
    <row r="1414" spans="1:10" ht="67.5">
      <c r="A1414" s="403">
        <v>25</v>
      </c>
      <c r="B1414" s="406" t="s">
        <v>684</v>
      </c>
      <c r="C1414" s="23">
        <v>225</v>
      </c>
      <c r="D1414" s="24" t="s">
        <v>777</v>
      </c>
      <c r="E1414" s="23" t="s">
        <v>32</v>
      </c>
      <c r="F1414" s="404">
        <v>455</v>
      </c>
      <c r="G1414" s="240"/>
      <c r="H1414" s="240">
        <v>455</v>
      </c>
      <c r="I1414" s="240"/>
      <c r="J1414" s="240"/>
    </row>
    <row r="1415" spans="1:10" ht="45.75">
      <c r="A1415" s="403">
        <v>26</v>
      </c>
      <c r="B1415" s="406" t="s">
        <v>684</v>
      </c>
      <c r="C1415" s="23">
        <v>225</v>
      </c>
      <c r="D1415" s="24" t="s">
        <v>778</v>
      </c>
      <c r="E1415" s="23" t="s">
        <v>76</v>
      </c>
      <c r="F1415" s="404">
        <v>217.57400000000001</v>
      </c>
      <c r="G1415" s="240"/>
      <c r="H1415" s="240">
        <v>217.57400000000001</v>
      </c>
      <c r="I1415" s="240"/>
      <c r="J1415" s="240"/>
    </row>
    <row r="1416" spans="1:10" ht="67.5">
      <c r="A1416" s="403">
        <v>27</v>
      </c>
      <c r="B1416" s="406" t="s">
        <v>684</v>
      </c>
      <c r="C1416" s="23">
        <v>225</v>
      </c>
      <c r="D1416" s="24" t="s">
        <v>779</v>
      </c>
      <c r="E1416" s="23" t="s">
        <v>32</v>
      </c>
      <c r="F1416" s="404">
        <v>401.78</v>
      </c>
      <c r="G1416" s="240"/>
      <c r="H1416" s="240"/>
      <c r="I1416" s="240">
        <v>401.78</v>
      </c>
      <c r="J1416" s="240"/>
    </row>
    <row r="1417" spans="1:10" ht="45.75">
      <c r="A1417" s="403">
        <v>28</v>
      </c>
      <c r="B1417" s="406" t="s">
        <v>684</v>
      </c>
      <c r="C1417" s="23">
        <v>225</v>
      </c>
      <c r="D1417" s="24" t="s">
        <v>780</v>
      </c>
      <c r="E1417" s="23" t="s">
        <v>273</v>
      </c>
      <c r="F1417" s="404">
        <v>435</v>
      </c>
      <c r="G1417" s="240"/>
      <c r="H1417" s="240"/>
      <c r="I1417" s="240">
        <v>435</v>
      </c>
      <c r="J1417" s="240"/>
    </row>
    <row r="1418" spans="1:10" ht="45.75">
      <c r="A1418" s="403">
        <v>29</v>
      </c>
      <c r="B1418" s="406" t="s">
        <v>684</v>
      </c>
      <c r="C1418" s="23">
        <v>225</v>
      </c>
      <c r="D1418" s="24" t="s">
        <v>433</v>
      </c>
      <c r="E1418" s="23" t="s">
        <v>32</v>
      </c>
      <c r="F1418" s="404">
        <v>203.69</v>
      </c>
      <c r="G1418" s="240"/>
      <c r="H1418" s="240"/>
      <c r="I1418" s="240"/>
      <c r="J1418" s="240">
        <v>203.69</v>
      </c>
    </row>
    <row r="1419" spans="1:10" ht="56.25">
      <c r="A1419" s="403">
        <v>30</v>
      </c>
      <c r="B1419" s="406" t="s">
        <v>684</v>
      </c>
      <c r="C1419" s="240">
        <v>225</v>
      </c>
      <c r="D1419" s="10" t="s">
        <v>781</v>
      </c>
      <c r="E1419" s="23" t="s">
        <v>25</v>
      </c>
      <c r="F1419" s="404">
        <v>99.96</v>
      </c>
      <c r="G1419" s="240"/>
      <c r="H1419" s="240"/>
      <c r="I1419" s="240">
        <v>99.96</v>
      </c>
      <c r="J1419" s="240"/>
    </row>
    <row r="1420" spans="1:10" ht="56.25">
      <c r="A1420" s="403">
        <v>31</v>
      </c>
      <c r="B1420" s="406" t="s">
        <v>684</v>
      </c>
      <c r="C1420" s="240">
        <v>225</v>
      </c>
      <c r="D1420" s="10" t="s">
        <v>782</v>
      </c>
      <c r="E1420" s="23" t="s">
        <v>25</v>
      </c>
      <c r="F1420" s="404">
        <v>38.799999999999997</v>
      </c>
      <c r="G1420" s="240"/>
      <c r="H1420" s="240"/>
      <c r="I1420" s="240">
        <v>38.799999999999997</v>
      </c>
      <c r="J1420" s="240"/>
    </row>
    <row r="1421" spans="1:10" ht="56.25">
      <c r="A1421" s="403">
        <v>32</v>
      </c>
      <c r="B1421" s="406" t="s">
        <v>684</v>
      </c>
      <c r="C1421" s="240">
        <v>226</v>
      </c>
      <c r="D1421" s="10" t="s">
        <v>783</v>
      </c>
      <c r="E1421" s="23" t="s">
        <v>25</v>
      </c>
      <c r="F1421" s="404">
        <v>96</v>
      </c>
      <c r="G1421" s="240"/>
      <c r="H1421" s="240"/>
      <c r="I1421" s="240">
        <v>96</v>
      </c>
      <c r="J1421" s="240"/>
    </row>
    <row r="1422" spans="1:10" ht="78.75">
      <c r="A1422" s="403">
        <v>33</v>
      </c>
      <c r="B1422" s="406" t="s">
        <v>684</v>
      </c>
      <c r="C1422" s="240">
        <v>226</v>
      </c>
      <c r="D1422" s="10" t="s">
        <v>784</v>
      </c>
      <c r="E1422" s="23" t="s">
        <v>25</v>
      </c>
      <c r="F1422" s="404">
        <v>30</v>
      </c>
      <c r="G1422" s="240"/>
      <c r="H1422" s="240"/>
      <c r="I1422" s="240">
        <v>30</v>
      </c>
      <c r="J1422" s="240"/>
    </row>
    <row r="1423" spans="1:10" ht="45.75">
      <c r="A1423" s="403">
        <v>34</v>
      </c>
      <c r="B1423" s="406" t="s">
        <v>684</v>
      </c>
      <c r="C1423" s="240">
        <v>226</v>
      </c>
      <c r="D1423" s="10" t="s">
        <v>785</v>
      </c>
      <c r="E1423" s="23" t="s">
        <v>25</v>
      </c>
      <c r="F1423" s="404">
        <v>74</v>
      </c>
      <c r="G1423" s="240"/>
      <c r="H1423" s="240"/>
      <c r="I1423" s="240">
        <v>74</v>
      </c>
      <c r="J1423" s="240"/>
    </row>
    <row r="1424" spans="1:10" ht="56.25">
      <c r="A1424" s="403">
        <v>35</v>
      </c>
      <c r="B1424" s="406" t="s">
        <v>684</v>
      </c>
      <c r="C1424" s="240">
        <v>225</v>
      </c>
      <c r="D1424" s="10" t="s">
        <v>786</v>
      </c>
      <c r="E1424" s="23" t="s">
        <v>25</v>
      </c>
      <c r="F1424" s="404"/>
      <c r="G1424" s="240"/>
      <c r="H1424" s="240">
        <v>90</v>
      </c>
      <c r="I1424" s="240"/>
      <c r="J1424" s="240"/>
    </row>
    <row r="1425" spans="1:10" ht="45.75">
      <c r="A1425" s="403">
        <v>36</v>
      </c>
      <c r="B1425" s="406" t="s">
        <v>224</v>
      </c>
      <c r="C1425" s="240">
        <v>340</v>
      </c>
      <c r="D1425" s="10" t="s">
        <v>787</v>
      </c>
      <c r="E1425" s="23" t="s">
        <v>25</v>
      </c>
      <c r="F1425" s="404">
        <f>SUM(G1425:J1425)</f>
        <v>27.893000000000001</v>
      </c>
      <c r="G1425" s="240">
        <v>7.181</v>
      </c>
      <c r="H1425" s="240">
        <v>6.9039999999999999</v>
      </c>
      <c r="I1425" s="240">
        <v>6.9039999999999999</v>
      </c>
      <c r="J1425" s="240">
        <v>6.9039999999999999</v>
      </c>
    </row>
    <row r="1426" spans="1:10" ht="45.75">
      <c r="A1426" s="403">
        <f t="shared" si="51"/>
        <v>37</v>
      </c>
      <c r="B1426" s="406" t="s">
        <v>224</v>
      </c>
      <c r="C1426" s="240">
        <v>340</v>
      </c>
      <c r="D1426" s="10" t="s">
        <v>771</v>
      </c>
      <c r="E1426" s="23" t="s">
        <v>25</v>
      </c>
      <c r="F1426" s="404">
        <f>SUM(G1426:J1426)</f>
        <v>9.7420000000000009</v>
      </c>
      <c r="G1426" s="240">
        <v>2.4355000000000002</v>
      </c>
      <c r="H1426" s="240">
        <v>2.4355000000000002</v>
      </c>
      <c r="I1426" s="240">
        <v>2.4355000000000002</v>
      </c>
      <c r="J1426" s="240">
        <v>2.4355000000000002</v>
      </c>
    </row>
    <row r="1427" spans="1:10">
      <c r="A1427" s="16" t="s">
        <v>73</v>
      </c>
      <c r="B1427" s="16"/>
      <c r="C1427" s="16"/>
      <c r="D1427" s="16"/>
      <c r="E1427" s="16"/>
      <c r="F1427" s="407">
        <f>SUM(F1390:F1426)</f>
        <v>4275.7183100000002</v>
      </c>
      <c r="G1427" s="407">
        <f>SUM(G1390:G1426)</f>
        <v>400.00158275000001</v>
      </c>
      <c r="H1427" s="407">
        <f>SUM(H1390:H1426)</f>
        <v>1175.2105827500002</v>
      </c>
      <c r="I1427" s="407">
        <f>SUM(I1390:I1426)</f>
        <v>1622.34258275</v>
      </c>
      <c r="J1427" s="407">
        <f>SUM(J1390:J1426)</f>
        <v>603.41458275000014</v>
      </c>
    </row>
  </sheetData>
  <mergeCells count="479">
    <mergeCell ref="A1388:A1389"/>
    <mergeCell ref="B1388:B1389"/>
    <mergeCell ref="C1388:C1389"/>
    <mergeCell ref="D1388:D1389"/>
    <mergeCell ref="E1388:E1389"/>
    <mergeCell ref="F1388:J1388"/>
    <mergeCell ref="F1300:J1300"/>
    <mergeCell ref="A1300:A1301"/>
    <mergeCell ref="B1300:B1301"/>
    <mergeCell ref="C1300:C1301"/>
    <mergeCell ref="D1300:D1301"/>
    <mergeCell ref="E1300:E1301"/>
    <mergeCell ref="A1180:J1180"/>
    <mergeCell ref="A1205:J1205"/>
    <mergeCell ref="A1224:J1224"/>
    <mergeCell ref="A1249:J1249"/>
    <mergeCell ref="A1271:J1271"/>
    <mergeCell ref="F533:J533"/>
    <mergeCell ref="F1151:J1151"/>
    <mergeCell ref="A1178:A1179"/>
    <mergeCell ref="B1178:B1179"/>
    <mergeCell ref="C1178:C1179"/>
    <mergeCell ref="D1178:D1179"/>
    <mergeCell ref="E1178:E1179"/>
    <mergeCell ref="F1178:J1178"/>
    <mergeCell ref="A533:A534"/>
    <mergeCell ref="B533:B534"/>
    <mergeCell ref="C533:C534"/>
    <mergeCell ref="D533:D534"/>
    <mergeCell ref="E533:E534"/>
    <mergeCell ref="F479:J479"/>
    <mergeCell ref="A516:A517"/>
    <mergeCell ref="B516:B517"/>
    <mergeCell ref="C516:C517"/>
    <mergeCell ref="D516:D517"/>
    <mergeCell ref="E516:E517"/>
    <mergeCell ref="F516:J516"/>
    <mergeCell ref="A479:A480"/>
    <mergeCell ref="B479:B480"/>
    <mergeCell ref="C479:C480"/>
    <mergeCell ref="D479:D480"/>
    <mergeCell ref="E479:E480"/>
    <mergeCell ref="V404:W405"/>
    <mergeCell ref="F418:J418"/>
    <mergeCell ref="W387:W388"/>
    <mergeCell ref="A445:A446"/>
    <mergeCell ref="B445:B446"/>
    <mergeCell ref="C445:C446"/>
    <mergeCell ref="D445:D446"/>
    <mergeCell ref="E445:E446"/>
    <mergeCell ref="F445:J445"/>
    <mergeCell ref="A418:A419"/>
    <mergeCell ref="B418:B419"/>
    <mergeCell ref="C418:C419"/>
    <mergeCell ref="D418:D419"/>
    <mergeCell ref="E418:E419"/>
    <mergeCell ref="F404:G404"/>
    <mergeCell ref="F405:G405"/>
    <mergeCell ref="B406:C406"/>
    <mergeCell ref="F406:G406"/>
    <mergeCell ref="H406:I406"/>
    <mergeCell ref="J406:K406"/>
    <mergeCell ref="L406:M406"/>
    <mergeCell ref="N406:R406"/>
    <mergeCell ref="S406:U406"/>
    <mergeCell ref="V406:W406"/>
    <mergeCell ref="N407:R407"/>
    <mergeCell ref="S407:U407"/>
    <mergeCell ref="B408:C408"/>
    <mergeCell ref="B409:C409"/>
    <mergeCell ref="B410:C410"/>
    <mergeCell ref="B407:C407"/>
    <mergeCell ref="F407:G407"/>
    <mergeCell ref="H407:I407"/>
    <mergeCell ref="J407:K407"/>
    <mergeCell ref="L407:M407"/>
    <mergeCell ref="L414:M414"/>
    <mergeCell ref="N414:R414"/>
    <mergeCell ref="S414:U414"/>
    <mergeCell ref="V414:W414"/>
    <mergeCell ref="B411:C411"/>
    <mergeCell ref="B412:C412"/>
    <mergeCell ref="B413:C413"/>
    <mergeCell ref="J413:K413"/>
    <mergeCell ref="B414:C414"/>
    <mergeCell ref="F414:G414"/>
    <mergeCell ref="H414:I414"/>
    <mergeCell ref="J414:K414"/>
    <mergeCell ref="J404:K405"/>
    <mergeCell ref="L404:M405"/>
    <mergeCell ref="N404:R405"/>
    <mergeCell ref="S404:U405"/>
    <mergeCell ref="A404:A405"/>
    <mergeCell ref="B404:C405"/>
    <mergeCell ref="D404:D405"/>
    <mergeCell ref="E404:E405"/>
    <mergeCell ref="J401:K403"/>
    <mergeCell ref="L401:M403"/>
    <mergeCell ref="N401:R403"/>
    <mergeCell ref="S401:U403"/>
    <mergeCell ref="H404:I405"/>
    <mergeCell ref="V401:W403"/>
    <mergeCell ref="A401:A403"/>
    <mergeCell ref="B401:C403"/>
    <mergeCell ref="D401:D403"/>
    <mergeCell ref="F401:G403"/>
    <mergeCell ref="H401:I403"/>
    <mergeCell ref="V395:W397"/>
    <mergeCell ref="A398:A400"/>
    <mergeCell ref="B398:C400"/>
    <mergeCell ref="D398:D400"/>
    <mergeCell ref="E398:E400"/>
    <mergeCell ref="F398:G400"/>
    <mergeCell ref="H398:I400"/>
    <mergeCell ref="J398:K400"/>
    <mergeCell ref="L398:M400"/>
    <mergeCell ref="N398:R400"/>
    <mergeCell ref="S398:U400"/>
    <mergeCell ref="V398:W400"/>
    <mergeCell ref="H395:I397"/>
    <mergeCell ref="J395:K397"/>
    <mergeCell ref="L395:M397"/>
    <mergeCell ref="N395:R397"/>
    <mergeCell ref="S395:U397"/>
    <mergeCell ref="A395:A397"/>
    <mergeCell ref="B395:C397"/>
    <mergeCell ref="D395:D397"/>
    <mergeCell ref="E395:E397"/>
    <mergeCell ref="F395:G397"/>
    <mergeCell ref="B392:C392"/>
    <mergeCell ref="F392:G392"/>
    <mergeCell ref="B393:C393"/>
    <mergeCell ref="F393:G393"/>
    <mergeCell ref="B394:C394"/>
    <mergeCell ref="B390:C390"/>
    <mergeCell ref="F390:G390"/>
    <mergeCell ref="B391:C391"/>
    <mergeCell ref="F391:G391"/>
    <mergeCell ref="B389:C389"/>
    <mergeCell ref="F389:G389"/>
    <mergeCell ref="H389:I389"/>
    <mergeCell ref="J389:K389"/>
    <mergeCell ref="L389:M389"/>
    <mergeCell ref="B386:C386"/>
    <mergeCell ref="F386:G386"/>
    <mergeCell ref="B381:C381"/>
    <mergeCell ref="B382:C382"/>
    <mergeCell ref="B383:C383"/>
    <mergeCell ref="B384:C384"/>
    <mergeCell ref="B385:C385"/>
    <mergeCell ref="N389:R389"/>
    <mergeCell ref="S389:V389"/>
    <mergeCell ref="A377:A378"/>
    <mergeCell ref="B377:C377"/>
    <mergeCell ref="D377:D378"/>
    <mergeCell ref="E377:E378"/>
    <mergeCell ref="F377:G378"/>
    <mergeCell ref="H377:I378"/>
    <mergeCell ref="J377:K378"/>
    <mergeCell ref="L377:O378"/>
    <mergeCell ref="P377:S378"/>
    <mergeCell ref="B378:C378"/>
    <mergeCell ref="V374:W374"/>
    <mergeCell ref="B379:C379"/>
    <mergeCell ref="F379:G379"/>
    <mergeCell ref="J379:K379"/>
    <mergeCell ref="B380:C380"/>
    <mergeCell ref="F380:G380"/>
    <mergeCell ref="J380:K380"/>
    <mergeCell ref="V375:W376"/>
    <mergeCell ref="B376:C376"/>
    <mergeCell ref="T377:U378"/>
    <mergeCell ref="V377:W378"/>
    <mergeCell ref="H375:I376"/>
    <mergeCell ref="J375:K376"/>
    <mergeCell ref="L375:O376"/>
    <mergeCell ref="P375:S376"/>
    <mergeCell ref="T375:U376"/>
    <mergeCell ref="A375:A376"/>
    <mergeCell ref="B375:C375"/>
    <mergeCell ref="D375:D376"/>
    <mergeCell ref="E375:E376"/>
    <mergeCell ref="F375:G376"/>
    <mergeCell ref="B374:C374"/>
    <mergeCell ref="F374:G374"/>
    <mergeCell ref="H374:I374"/>
    <mergeCell ref="J374:K374"/>
    <mergeCell ref="L374:O374"/>
    <mergeCell ref="P374:S374"/>
    <mergeCell ref="T374:U374"/>
    <mergeCell ref="W368:W370"/>
    <mergeCell ref="B369:C369"/>
    <mergeCell ref="H369:V369"/>
    <mergeCell ref="B370:C370"/>
    <mergeCell ref="H370:V370"/>
    <mergeCell ref="B368:C368"/>
    <mergeCell ref="E368:E372"/>
    <mergeCell ref="B372:C372"/>
    <mergeCell ref="F328:J328"/>
    <mergeCell ref="F368:G372"/>
    <mergeCell ref="H368:V368"/>
    <mergeCell ref="H371:H372"/>
    <mergeCell ref="I371:K372"/>
    <mergeCell ref="L371:N371"/>
    <mergeCell ref="O371:Q371"/>
    <mergeCell ref="R371:U371"/>
    <mergeCell ref="V371:W372"/>
    <mergeCell ref="L372:N372"/>
    <mergeCell ref="O372:Q372"/>
    <mergeCell ref="R372:U372"/>
    <mergeCell ref="B371:C371"/>
    <mergeCell ref="A328:A329"/>
    <mergeCell ref="B328:B329"/>
    <mergeCell ref="C328:C329"/>
    <mergeCell ref="D328:D329"/>
    <mergeCell ref="E328:E329"/>
    <mergeCell ref="F323:F324"/>
    <mergeCell ref="G323:G324"/>
    <mergeCell ref="H323:H324"/>
    <mergeCell ref="I323:I324"/>
    <mergeCell ref="J323:J324"/>
    <mergeCell ref="A323:A324"/>
    <mergeCell ref="B323:B324"/>
    <mergeCell ref="C323:C324"/>
    <mergeCell ref="D323:D324"/>
    <mergeCell ref="E323:E324"/>
    <mergeCell ref="F321:F322"/>
    <mergeCell ref="G321:G322"/>
    <mergeCell ref="H321:H322"/>
    <mergeCell ref="I321:I322"/>
    <mergeCell ref="J321:J322"/>
    <mergeCell ref="A321:A322"/>
    <mergeCell ref="B321:B322"/>
    <mergeCell ref="C321:C322"/>
    <mergeCell ref="D321:D322"/>
    <mergeCell ref="E321:E322"/>
    <mergeCell ref="F319:F320"/>
    <mergeCell ref="G319:G320"/>
    <mergeCell ref="H319:H320"/>
    <mergeCell ref="I319:I320"/>
    <mergeCell ref="J319:J320"/>
    <mergeCell ref="A319:A320"/>
    <mergeCell ref="B319:B320"/>
    <mergeCell ref="C319:C320"/>
    <mergeCell ref="D319:D320"/>
    <mergeCell ref="E319:E320"/>
    <mergeCell ref="F317:F318"/>
    <mergeCell ref="G317:G318"/>
    <mergeCell ref="H317:H318"/>
    <mergeCell ref="I317:I318"/>
    <mergeCell ref="J317:J318"/>
    <mergeCell ref="A317:A318"/>
    <mergeCell ref="B317:B318"/>
    <mergeCell ref="C317:C318"/>
    <mergeCell ref="D317:D318"/>
    <mergeCell ref="E317:E318"/>
    <mergeCell ref="F315:F316"/>
    <mergeCell ref="G315:G316"/>
    <mergeCell ref="H315:H316"/>
    <mergeCell ref="I315:I316"/>
    <mergeCell ref="J315:J316"/>
    <mergeCell ref="A315:A316"/>
    <mergeCell ref="B315:B316"/>
    <mergeCell ref="C315:C316"/>
    <mergeCell ref="D315:D316"/>
    <mergeCell ref="E315:E316"/>
    <mergeCell ref="F312:F313"/>
    <mergeCell ref="G312:G313"/>
    <mergeCell ref="H312:H313"/>
    <mergeCell ref="I312:I313"/>
    <mergeCell ref="J312:J313"/>
    <mergeCell ref="A312:A313"/>
    <mergeCell ref="B312:B313"/>
    <mergeCell ref="C312:C313"/>
    <mergeCell ref="D312:D313"/>
    <mergeCell ref="E312:E313"/>
    <mergeCell ref="F310:F311"/>
    <mergeCell ref="G310:G311"/>
    <mergeCell ref="H310:H311"/>
    <mergeCell ref="I310:I311"/>
    <mergeCell ref="J310:J311"/>
    <mergeCell ref="A310:A311"/>
    <mergeCell ref="B310:B311"/>
    <mergeCell ref="C310:C311"/>
    <mergeCell ref="D310:D311"/>
    <mergeCell ref="E310:E311"/>
    <mergeCell ref="F308:F309"/>
    <mergeCell ref="G308:G309"/>
    <mergeCell ref="H308:H309"/>
    <mergeCell ref="I308:I309"/>
    <mergeCell ref="J308:J309"/>
    <mergeCell ref="A308:A309"/>
    <mergeCell ref="B308:B309"/>
    <mergeCell ref="C308:C309"/>
    <mergeCell ref="D308:D309"/>
    <mergeCell ref="E308:E309"/>
    <mergeCell ref="F306:F307"/>
    <mergeCell ref="G306:G307"/>
    <mergeCell ref="H306:H307"/>
    <mergeCell ref="I306:I307"/>
    <mergeCell ref="J306:J307"/>
    <mergeCell ref="A306:A307"/>
    <mergeCell ref="B306:B307"/>
    <mergeCell ref="C306:C307"/>
    <mergeCell ref="D306:D307"/>
    <mergeCell ref="E306:E307"/>
    <mergeCell ref="F304:F305"/>
    <mergeCell ref="G304:G305"/>
    <mergeCell ref="H304:H305"/>
    <mergeCell ref="I304:I305"/>
    <mergeCell ref="J304:J305"/>
    <mergeCell ref="A304:A305"/>
    <mergeCell ref="B304:B305"/>
    <mergeCell ref="C304:C305"/>
    <mergeCell ref="D304:D305"/>
    <mergeCell ref="E304:E305"/>
    <mergeCell ref="H300:H301"/>
    <mergeCell ref="I300:I301"/>
    <mergeCell ref="J300:J301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C300:C301"/>
    <mergeCell ref="D300:D301"/>
    <mergeCell ref="E300:E301"/>
    <mergeCell ref="F300:F301"/>
    <mergeCell ref="G300:G301"/>
    <mergeCell ref="A300:A301"/>
    <mergeCell ref="B300:B301"/>
    <mergeCell ref="F292:F293"/>
    <mergeCell ref="G292:G293"/>
    <mergeCell ref="H292:H293"/>
    <mergeCell ref="I292:I293"/>
    <mergeCell ref="J292:J293"/>
    <mergeCell ref="A292:A293"/>
    <mergeCell ref="B292:B293"/>
    <mergeCell ref="C292:C293"/>
    <mergeCell ref="D292:D293"/>
    <mergeCell ref="E292:E293"/>
    <mergeCell ref="A283:A284"/>
    <mergeCell ref="B283:B284"/>
    <mergeCell ref="D283:D284"/>
    <mergeCell ref="E283:E284"/>
    <mergeCell ref="F283:J283"/>
    <mergeCell ref="A54:A55"/>
    <mergeCell ref="D264:D266"/>
    <mergeCell ref="F264:J265"/>
    <mergeCell ref="G255:G256"/>
    <mergeCell ref="H255:H256"/>
    <mergeCell ref="I255:I256"/>
    <mergeCell ref="J255:J256"/>
    <mergeCell ref="G286:G287"/>
    <mergeCell ref="H286:H287"/>
    <mergeCell ref="I286:I287"/>
    <mergeCell ref="J286:J287"/>
    <mergeCell ref="B286:B287"/>
    <mergeCell ref="C286:C287"/>
    <mergeCell ref="E286:E287"/>
    <mergeCell ref="F286:F287"/>
    <mergeCell ref="A286:A287"/>
    <mergeCell ref="D286:D287"/>
    <mergeCell ref="J296:J297"/>
    <mergeCell ref="J298:J299"/>
    <mergeCell ref="A298:A299"/>
    <mergeCell ref="B298:B299"/>
    <mergeCell ref="C298:C299"/>
    <mergeCell ref="D298:D299"/>
    <mergeCell ref="E298:E299"/>
    <mergeCell ref="F298:F299"/>
    <mergeCell ref="G298:G299"/>
    <mergeCell ref="H298:H299"/>
    <mergeCell ref="I298:I299"/>
    <mergeCell ref="C294:C295"/>
    <mergeCell ref="D294:D295"/>
    <mergeCell ref="E294:E295"/>
    <mergeCell ref="F294:F295"/>
    <mergeCell ref="G294:G295"/>
    <mergeCell ref="H294:H295"/>
    <mergeCell ref="I294:I295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A296:A297"/>
    <mergeCell ref="A288:A289"/>
    <mergeCell ref="B288:B289"/>
    <mergeCell ref="C288:C289"/>
    <mergeCell ref="D288:D289"/>
    <mergeCell ref="H288:H289"/>
    <mergeCell ref="I288:I289"/>
    <mergeCell ref="J288:J289"/>
    <mergeCell ref="H290:H291"/>
    <mergeCell ref="I290:I291"/>
    <mergeCell ref="J290:J291"/>
    <mergeCell ref="E288:E289"/>
    <mergeCell ref="F288:F289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J294:J295"/>
    <mergeCell ref="A294:A295"/>
    <mergeCell ref="B294:B295"/>
    <mergeCell ref="A255:A256"/>
    <mergeCell ref="B255:B256"/>
    <mergeCell ref="C255:C256"/>
    <mergeCell ref="E255:E256"/>
    <mergeCell ref="F255:F256"/>
    <mergeCell ref="F182:J182"/>
    <mergeCell ref="A213:E213"/>
    <mergeCell ref="D217:D219"/>
    <mergeCell ref="F217:J218"/>
    <mergeCell ref="A251:A252"/>
    <mergeCell ref="B251:B252"/>
    <mergeCell ref="C251:C252"/>
    <mergeCell ref="D251:D252"/>
    <mergeCell ref="F251:F252"/>
    <mergeCell ref="G251:G252"/>
    <mergeCell ref="H251:H252"/>
    <mergeCell ref="I251:I252"/>
    <mergeCell ref="J251:J252"/>
    <mergeCell ref="A182:A183"/>
    <mergeCell ref="B182:B183"/>
    <mergeCell ref="C182:C183"/>
    <mergeCell ref="D182:D183"/>
    <mergeCell ref="E182:E183"/>
    <mergeCell ref="F90:J90"/>
    <mergeCell ref="C126:C127"/>
    <mergeCell ref="D126:D127"/>
    <mergeCell ref="E126:E127"/>
    <mergeCell ref="F126:J126"/>
    <mergeCell ref="A90:A91"/>
    <mergeCell ref="B90:B91"/>
    <mergeCell ref="C90:C91"/>
    <mergeCell ref="D90:D91"/>
    <mergeCell ref="E90:E91"/>
    <mergeCell ref="B54:B55"/>
    <mergeCell ref="C54:C55"/>
    <mergeCell ref="D54:D55"/>
    <mergeCell ref="E54:E55"/>
    <mergeCell ref="F54:J54"/>
    <mergeCell ref="C52:L52"/>
    <mergeCell ref="A1359:A1360"/>
    <mergeCell ref="B1359:B1360"/>
    <mergeCell ref="C1359:C1360"/>
    <mergeCell ref="D1359:D1360"/>
    <mergeCell ref="E1359:E1360"/>
    <mergeCell ref="F1359:J1359"/>
    <mergeCell ref="F8:J8"/>
    <mergeCell ref="A387:V388"/>
    <mergeCell ref="J386:K386"/>
    <mergeCell ref="A373:V373"/>
    <mergeCell ref="A38:E38"/>
    <mergeCell ref="A42:A43"/>
    <mergeCell ref="B42:B43"/>
    <mergeCell ref="C42:C43"/>
    <mergeCell ref="D42:D43"/>
    <mergeCell ref="E42:E43"/>
    <mergeCell ref="A8:A9"/>
    <mergeCell ref="B8:B9"/>
    <mergeCell ref="C8:C9"/>
    <mergeCell ref="D8:D9"/>
    <mergeCell ref="E8:E9"/>
    <mergeCell ref="F42:J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Кален.план закупок 2012 Чеб.рай</vt:lpstr>
      <vt:lpstr>Лист2</vt:lpstr>
      <vt:lpstr>Лист3</vt:lpstr>
    </vt:vector>
  </TitlesOfParts>
  <Company>Администрация Чебоксарского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Анисимов</dc:creator>
  <cp:lastModifiedBy>Сергей Анисимов</cp:lastModifiedBy>
  <dcterms:created xsi:type="dcterms:W3CDTF">2012-06-25T10:36:50Z</dcterms:created>
  <dcterms:modified xsi:type="dcterms:W3CDTF">2012-06-26T09:14:31Z</dcterms:modified>
</cp:coreProperties>
</file>